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N126" i="1"/>
  <c r="Q125" i="1"/>
  <c r="P125" i="1"/>
  <c r="Q124" i="1"/>
  <c r="P124" i="1"/>
  <c r="Q123" i="1"/>
  <c r="P123" i="1"/>
  <c r="Q122" i="1"/>
  <c r="Q127" i="1" s="1"/>
  <c r="P122" i="1"/>
  <c r="P127" i="1" s="1"/>
  <c r="Q117" i="1"/>
  <c r="P117" i="1"/>
  <c r="Q116" i="1"/>
  <c r="Q118" i="1" s="1"/>
  <c r="P116" i="1"/>
  <c r="P118" i="1" s="1"/>
  <c r="Q113" i="1"/>
  <c r="P113" i="1"/>
  <c r="Q112" i="1"/>
  <c r="Q114" i="1" s="1"/>
  <c r="P112" i="1"/>
  <c r="P114" i="1" s="1"/>
  <c r="Q109" i="1"/>
  <c r="P109" i="1"/>
  <c r="Q108" i="1"/>
  <c r="Q110" i="1" s="1"/>
  <c r="P108" i="1"/>
  <c r="P110" i="1" s="1"/>
  <c r="Q105" i="1"/>
  <c r="P105" i="1"/>
  <c r="Q104" i="1"/>
  <c r="Q106" i="1" s="1"/>
  <c r="Q120" i="1" s="1"/>
  <c r="P104" i="1"/>
  <c r="P106" i="1" s="1"/>
  <c r="P120" i="1" s="1"/>
  <c r="Q98" i="1"/>
  <c r="P98" i="1"/>
  <c r="Q97" i="1"/>
  <c r="Q99" i="1" s="1"/>
  <c r="P97" i="1"/>
  <c r="P99" i="1" s="1"/>
  <c r="Q94" i="1"/>
  <c r="P94" i="1"/>
  <c r="Q93" i="1"/>
  <c r="P93" i="1"/>
  <c r="Q92" i="1"/>
  <c r="P92" i="1"/>
  <c r="Q91" i="1"/>
  <c r="Q95" i="1" s="1"/>
  <c r="P91" i="1"/>
  <c r="P95" i="1" s="1"/>
  <c r="Q88" i="1"/>
  <c r="P88" i="1"/>
  <c r="Q87" i="1"/>
  <c r="Q89" i="1" s="1"/>
  <c r="Q101" i="1" s="1"/>
  <c r="Q84" i="1" s="1"/>
  <c r="P87" i="1"/>
  <c r="P89" i="1" s="1"/>
  <c r="P101" i="1" s="1"/>
  <c r="P84" i="1" s="1"/>
  <c r="Q80" i="1"/>
  <c r="P80" i="1"/>
  <c r="Q79" i="1"/>
  <c r="Q81" i="1" s="1"/>
  <c r="P79" i="1"/>
  <c r="P81" i="1" s="1"/>
  <c r="Q74" i="1"/>
  <c r="Q75" i="1" s="1"/>
  <c r="P74" i="1"/>
  <c r="Q73" i="1"/>
  <c r="P73" i="1"/>
  <c r="P75" i="1" s="1"/>
  <c r="Q70" i="1"/>
  <c r="Q71" i="1" s="1"/>
  <c r="P70" i="1"/>
  <c r="Q69" i="1"/>
  <c r="P69" i="1"/>
  <c r="P71" i="1" s="1"/>
  <c r="Q66" i="1"/>
  <c r="Q67" i="1" s="1"/>
  <c r="P66" i="1"/>
  <c r="Q65" i="1"/>
  <c r="P65" i="1"/>
  <c r="P67" i="1" s="1"/>
  <c r="Q62" i="1"/>
  <c r="P62" i="1"/>
  <c r="Q61" i="1"/>
  <c r="P61" i="1"/>
  <c r="Q60" i="1"/>
  <c r="P60" i="1"/>
  <c r="Q59" i="1"/>
  <c r="P59" i="1"/>
  <c r="Q58" i="1"/>
  <c r="Q63" i="1" s="1"/>
  <c r="P58" i="1"/>
  <c r="P63" i="1" s="1"/>
  <c r="Q55" i="1"/>
  <c r="P55" i="1"/>
  <c r="Q54" i="1"/>
  <c r="P54" i="1"/>
  <c r="Q53" i="1"/>
  <c r="P53" i="1"/>
  <c r="Q52" i="1"/>
  <c r="P52" i="1"/>
  <c r="Q51" i="1"/>
  <c r="Q56" i="1" s="1"/>
  <c r="Q77" i="1" s="1"/>
  <c r="P51" i="1"/>
  <c r="P56" i="1" s="1"/>
  <c r="P77" i="1" s="1"/>
  <c r="Q45" i="1"/>
  <c r="P45" i="1"/>
  <c r="Q44" i="1"/>
  <c r="P44" i="1"/>
  <c r="Q43" i="1"/>
  <c r="P43" i="1"/>
  <c r="Q42" i="1"/>
  <c r="Q46" i="1" s="1"/>
  <c r="P42" i="1"/>
  <c r="P46" i="1" s="1"/>
  <c r="Q40" i="1"/>
  <c r="P40" i="1"/>
  <c r="Q38" i="1"/>
  <c r="P38" i="1"/>
  <c r="Q37" i="1"/>
  <c r="P37" i="1"/>
  <c r="Q36" i="1"/>
  <c r="P36" i="1"/>
  <c r="Q35" i="1"/>
  <c r="P35" i="1"/>
  <c r="Q27" i="1"/>
  <c r="P27" i="1"/>
  <c r="Q26" i="1"/>
  <c r="P26" i="1"/>
  <c r="Q25" i="1"/>
  <c r="Q28" i="1" s="1"/>
  <c r="P25" i="1"/>
  <c r="P28" i="1" s="1"/>
  <c r="Q22" i="1"/>
  <c r="P22" i="1"/>
  <c r="Q21" i="1"/>
  <c r="P21" i="1"/>
  <c r="Q20" i="1"/>
  <c r="P20" i="1"/>
  <c r="Q19" i="1"/>
  <c r="P19" i="1"/>
  <c r="Q18" i="1"/>
  <c r="P18" i="1"/>
  <c r="Q17" i="1"/>
  <c r="P17" i="1"/>
  <c r="Q16" i="1"/>
  <c r="P16" i="1"/>
  <c r="Q15" i="1"/>
  <c r="P15" i="1"/>
  <c r="Q14" i="1"/>
  <c r="P14" i="1"/>
  <c r="Q13" i="1"/>
  <c r="Q23" i="1" s="1"/>
  <c r="Q48" i="1" s="1"/>
  <c r="Q83" i="1" s="1"/>
  <c r="P13" i="1"/>
  <c r="P23" i="1" s="1"/>
  <c r="P48" i="1" s="1"/>
  <c r="P83" i="1" s="1"/>
  <c r="P6" i="1"/>
  <c r="L6" i="1"/>
  <c r="L9" i="1" s="1"/>
  <c r="Q4" i="1"/>
  <c r="S6" i="1" s="1"/>
  <c r="L4" i="1"/>
  <c r="P9" i="1" s="1"/>
  <c r="T2" i="1"/>
  <c r="Q2" i="1"/>
  <c r="P2" i="1"/>
  <c r="G79" i="1" s="1"/>
  <c r="L2" i="1"/>
  <c r="I2" i="1"/>
  <c r="G2" i="1"/>
  <c r="F2" i="1"/>
  <c r="B2" i="1"/>
  <c r="P133" i="1" l="1"/>
  <c r="P141" i="1"/>
  <c r="P138" i="1" s="1"/>
  <c r="P140" i="1"/>
  <c r="P137" i="1" s="1"/>
  <c r="P82" i="1"/>
  <c r="Q141" i="1"/>
  <c r="Q138" i="1" s="1"/>
  <c r="Q140" i="1"/>
  <c r="Q137" i="1" s="1"/>
  <c r="Q133" i="1"/>
  <c r="Q82" i="1"/>
  <c r="G9" i="1"/>
  <c r="J9" i="1"/>
  <c r="N9" i="1"/>
  <c r="Q9" i="1"/>
  <c r="G13" i="1"/>
  <c r="J13" i="1"/>
  <c r="G14" i="1"/>
  <c r="J14" i="1"/>
  <c r="G15" i="1"/>
  <c r="J15" i="1"/>
  <c r="G16" i="1"/>
  <c r="J16" i="1"/>
  <c r="G17" i="1"/>
  <c r="J17" i="1"/>
  <c r="G18" i="1"/>
  <c r="J18" i="1"/>
  <c r="G19" i="1"/>
  <c r="J19" i="1"/>
  <c r="G20" i="1"/>
  <c r="J20" i="1"/>
  <c r="G21" i="1"/>
  <c r="J21" i="1"/>
  <c r="G22" i="1"/>
  <c r="J22" i="1"/>
  <c r="G25" i="1"/>
  <c r="J25" i="1"/>
  <c r="G26" i="1"/>
  <c r="J26" i="1"/>
  <c r="G27" i="1"/>
  <c r="J27" i="1"/>
  <c r="G35" i="1"/>
  <c r="J35" i="1"/>
  <c r="G36" i="1"/>
  <c r="J36" i="1"/>
  <c r="G37" i="1"/>
  <c r="J37" i="1"/>
  <c r="G38" i="1"/>
  <c r="J38" i="1"/>
  <c r="G40" i="1"/>
  <c r="J40" i="1"/>
  <c r="G42" i="1"/>
  <c r="J42" i="1"/>
  <c r="G43" i="1"/>
  <c r="J43" i="1"/>
  <c r="G44" i="1"/>
  <c r="J44" i="1"/>
  <c r="G45" i="1"/>
  <c r="J45" i="1"/>
  <c r="G51" i="1"/>
  <c r="J51" i="1"/>
  <c r="G52" i="1"/>
  <c r="J52" i="1"/>
  <c r="G53" i="1"/>
  <c r="J53" i="1"/>
  <c r="G54" i="1"/>
  <c r="J54" i="1"/>
  <c r="G55" i="1"/>
  <c r="J55" i="1"/>
  <c r="J58" i="1"/>
  <c r="G59" i="1"/>
  <c r="J60" i="1"/>
  <c r="G61" i="1"/>
  <c r="J62" i="1"/>
  <c r="G65" i="1"/>
  <c r="J66" i="1"/>
  <c r="G69" i="1"/>
  <c r="J70" i="1"/>
  <c r="G73" i="1"/>
  <c r="J74" i="1"/>
  <c r="J131" i="1"/>
  <c r="G131" i="1"/>
  <c r="J130" i="1"/>
  <c r="G130" i="1"/>
  <c r="N130" i="1" s="1"/>
  <c r="J129" i="1"/>
  <c r="G129" i="1"/>
  <c r="G125" i="1"/>
  <c r="N125" i="1" s="1"/>
  <c r="J124" i="1"/>
  <c r="G124" i="1"/>
  <c r="J123" i="1"/>
  <c r="G123" i="1"/>
  <c r="J122" i="1"/>
  <c r="J127" i="1" s="1"/>
  <c r="G122" i="1"/>
  <c r="L131" i="1"/>
  <c r="I131" i="1"/>
  <c r="F131" i="1"/>
  <c r="L130" i="1"/>
  <c r="I130" i="1"/>
  <c r="F130" i="1"/>
  <c r="L129" i="1"/>
  <c r="I129" i="1"/>
  <c r="F129" i="1"/>
  <c r="F125" i="1"/>
  <c r="L124" i="1"/>
  <c r="I124" i="1"/>
  <c r="F124" i="1"/>
  <c r="L123" i="1"/>
  <c r="I123" i="1"/>
  <c r="F123" i="1"/>
  <c r="L122" i="1"/>
  <c r="L127" i="1" s="1"/>
  <c r="I122" i="1"/>
  <c r="F122" i="1"/>
  <c r="F127" i="1" s="1"/>
  <c r="L117" i="1"/>
  <c r="I117" i="1"/>
  <c r="F117" i="1"/>
  <c r="L116" i="1"/>
  <c r="L118" i="1" s="1"/>
  <c r="I116" i="1"/>
  <c r="F116" i="1"/>
  <c r="F118" i="1" s="1"/>
  <c r="L113" i="1"/>
  <c r="I113" i="1"/>
  <c r="F113" i="1"/>
  <c r="L112" i="1"/>
  <c r="L114" i="1" s="1"/>
  <c r="I112" i="1"/>
  <c r="F112" i="1"/>
  <c r="F114" i="1" s="1"/>
  <c r="L109" i="1"/>
  <c r="I109" i="1"/>
  <c r="F109" i="1"/>
  <c r="L108" i="1"/>
  <c r="L110" i="1" s="1"/>
  <c r="I108" i="1"/>
  <c r="F108" i="1"/>
  <c r="F110" i="1" s="1"/>
  <c r="J117" i="1"/>
  <c r="G116" i="1"/>
  <c r="J113" i="1"/>
  <c r="G112" i="1"/>
  <c r="J109" i="1"/>
  <c r="G108" i="1"/>
  <c r="L105" i="1"/>
  <c r="I105" i="1"/>
  <c r="F105" i="1"/>
  <c r="L104" i="1"/>
  <c r="L106" i="1" s="1"/>
  <c r="L120" i="1" s="1"/>
  <c r="I104" i="1"/>
  <c r="F104" i="1"/>
  <c r="F106" i="1" s="1"/>
  <c r="F120" i="1" s="1"/>
  <c r="L98" i="1"/>
  <c r="I98" i="1"/>
  <c r="F98" i="1"/>
  <c r="L97" i="1"/>
  <c r="L99" i="1" s="1"/>
  <c r="I97" i="1"/>
  <c r="F97" i="1"/>
  <c r="F99" i="1" s="1"/>
  <c r="L94" i="1"/>
  <c r="I94" i="1"/>
  <c r="F94" i="1"/>
  <c r="L93" i="1"/>
  <c r="I93" i="1"/>
  <c r="F93" i="1"/>
  <c r="L92" i="1"/>
  <c r="I92" i="1"/>
  <c r="F92" i="1"/>
  <c r="L91" i="1"/>
  <c r="L95" i="1" s="1"/>
  <c r="I91" i="1"/>
  <c r="F91" i="1"/>
  <c r="F95" i="1" s="1"/>
  <c r="L88" i="1"/>
  <c r="I88" i="1"/>
  <c r="F88" i="1"/>
  <c r="L87" i="1"/>
  <c r="L89" i="1" s="1"/>
  <c r="L101" i="1" s="1"/>
  <c r="I87" i="1"/>
  <c r="F87" i="1"/>
  <c r="F89" i="1" s="1"/>
  <c r="F101" i="1" s="1"/>
  <c r="J80" i="1"/>
  <c r="G80" i="1"/>
  <c r="N80" i="1" s="1"/>
  <c r="G117" i="1"/>
  <c r="N117" i="1" s="1"/>
  <c r="J116" i="1"/>
  <c r="J118" i="1" s="1"/>
  <c r="G113" i="1"/>
  <c r="N113" i="1" s="1"/>
  <c r="J112" i="1"/>
  <c r="J114" i="1" s="1"/>
  <c r="G109" i="1"/>
  <c r="N109" i="1" s="1"/>
  <c r="J108" i="1"/>
  <c r="J110" i="1" s="1"/>
  <c r="J105" i="1"/>
  <c r="G105" i="1"/>
  <c r="N105" i="1" s="1"/>
  <c r="J104" i="1"/>
  <c r="J106" i="1" s="1"/>
  <c r="G104" i="1"/>
  <c r="J98" i="1"/>
  <c r="G98" i="1"/>
  <c r="N98" i="1" s="1"/>
  <c r="J97" i="1"/>
  <c r="J99" i="1" s="1"/>
  <c r="G97" i="1"/>
  <c r="J94" i="1"/>
  <c r="G94" i="1"/>
  <c r="N94" i="1" s="1"/>
  <c r="J93" i="1"/>
  <c r="G93" i="1"/>
  <c r="N93" i="1" s="1"/>
  <c r="J92" i="1"/>
  <c r="G92" i="1"/>
  <c r="N92" i="1" s="1"/>
  <c r="J91" i="1"/>
  <c r="J95" i="1" s="1"/>
  <c r="G91" i="1"/>
  <c r="J88" i="1"/>
  <c r="G88" i="1"/>
  <c r="N88" i="1" s="1"/>
  <c r="J87" i="1"/>
  <c r="J89" i="1" s="1"/>
  <c r="J101" i="1" s="1"/>
  <c r="G87" i="1"/>
  <c r="L80" i="1"/>
  <c r="I80" i="1"/>
  <c r="F80" i="1"/>
  <c r="L79" i="1"/>
  <c r="L81" i="1" s="1"/>
  <c r="I79" i="1"/>
  <c r="F79" i="1"/>
  <c r="F81" i="1" s="1"/>
  <c r="L74" i="1"/>
  <c r="I74" i="1"/>
  <c r="F74" i="1"/>
  <c r="L73" i="1"/>
  <c r="L75" i="1" s="1"/>
  <c r="I73" i="1"/>
  <c r="F73" i="1"/>
  <c r="F75" i="1" s="1"/>
  <c r="L70" i="1"/>
  <c r="I70" i="1"/>
  <c r="F70" i="1"/>
  <c r="L69" i="1"/>
  <c r="L71" i="1" s="1"/>
  <c r="I69" i="1"/>
  <c r="F69" i="1"/>
  <c r="F71" i="1" s="1"/>
  <c r="L66" i="1"/>
  <c r="I66" i="1"/>
  <c r="F66" i="1"/>
  <c r="L65" i="1"/>
  <c r="L67" i="1" s="1"/>
  <c r="I65" i="1"/>
  <c r="F65" i="1"/>
  <c r="F67" i="1" s="1"/>
  <c r="L62" i="1"/>
  <c r="I62" i="1"/>
  <c r="F62" i="1"/>
  <c r="L61" i="1"/>
  <c r="I61" i="1"/>
  <c r="F61" i="1"/>
  <c r="L60" i="1"/>
  <c r="I60" i="1"/>
  <c r="F60" i="1"/>
  <c r="L59" i="1"/>
  <c r="I59" i="1"/>
  <c r="F59" i="1"/>
  <c r="L58" i="1"/>
  <c r="I58" i="1"/>
  <c r="I63" i="1" s="1"/>
  <c r="F58" i="1"/>
  <c r="F9" i="1"/>
  <c r="I9" i="1"/>
  <c r="F13" i="1"/>
  <c r="I13" i="1"/>
  <c r="L13" i="1"/>
  <c r="F14" i="1"/>
  <c r="I14" i="1"/>
  <c r="L14" i="1"/>
  <c r="F15" i="1"/>
  <c r="I15" i="1"/>
  <c r="L15" i="1"/>
  <c r="F16" i="1"/>
  <c r="I16" i="1"/>
  <c r="L16" i="1"/>
  <c r="F17" i="1"/>
  <c r="I17" i="1"/>
  <c r="L17" i="1"/>
  <c r="F18" i="1"/>
  <c r="I18" i="1"/>
  <c r="L18" i="1"/>
  <c r="F19" i="1"/>
  <c r="I19" i="1"/>
  <c r="L19" i="1"/>
  <c r="F20" i="1"/>
  <c r="I20" i="1"/>
  <c r="L20" i="1"/>
  <c r="F21" i="1"/>
  <c r="I21" i="1"/>
  <c r="L21" i="1"/>
  <c r="F22" i="1"/>
  <c r="I22" i="1"/>
  <c r="L22" i="1"/>
  <c r="F25" i="1"/>
  <c r="I25" i="1"/>
  <c r="L25" i="1"/>
  <c r="F26" i="1"/>
  <c r="I26" i="1"/>
  <c r="L26" i="1"/>
  <c r="F27" i="1"/>
  <c r="I27" i="1"/>
  <c r="L27" i="1"/>
  <c r="F35" i="1"/>
  <c r="I35" i="1"/>
  <c r="L35" i="1"/>
  <c r="F36" i="1"/>
  <c r="I36" i="1"/>
  <c r="L36" i="1"/>
  <c r="F37" i="1"/>
  <c r="I37" i="1"/>
  <c r="L37" i="1"/>
  <c r="F38" i="1"/>
  <c r="I38" i="1"/>
  <c r="L38" i="1"/>
  <c r="F40" i="1"/>
  <c r="I40" i="1"/>
  <c r="L40" i="1"/>
  <c r="F42" i="1"/>
  <c r="I42" i="1"/>
  <c r="L42" i="1"/>
  <c r="F43" i="1"/>
  <c r="I43" i="1"/>
  <c r="L43" i="1"/>
  <c r="F44" i="1"/>
  <c r="I44" i="1"/>
  <c r="L44" i="1"/>
  <c r="F45" i="1"/>
  <c r="I45" i="1"/>
  <c r="L45" i="1"/>
  <c r="F51" i="1"/>
  <c r="I51" i="1"/>
  <c r="L51" i="1"/>
  <c r="F52" i="1"/>
  <c r="I52" i="1"/>
  <c r="L52" i="1"/>
  <c r="F53" i="1"/>
  <c r="I53" i="1"/>
  <c r="L53" i="1"/>
  <c r="F54" i="1"/>
  <c r="I54" i="1"/>
  <c r="L54" i="1"/>
  <c r="F55" i="1"/>
  <c r="I55" i="1"/>
  <c r="L55" i="1"/>
  <c r="G58" i="1"/>
  <c r="J59" i="1"/>
  <c r="G60" i="1"/>
  <c r="N60" i="1" s="1"/>
  <c r="J61" i="1"/>
  <c r="G62" i="1"/>
  <c r="N62" i="1" s="1"/>
  <c r="J65" i="1"/>
  <c r="J67" i="1" s="1"/>
  <c r="G66" i="1"/>
  <c r="N66" i="1" s="1"/>
  <c r="J69" i="1"/>
  <c r="J71" i="1" s="1"/>
  <c r="G70" i="1"/>
  <c r="N70" i="1" s="1"/>
  <c r="J73" i="1"/>
  <c r="J75" i="1" s="1"/>
  <c r="G74" i="1"/>
  <c r="N74" i="1" s="1"/>
  <c r="J79" i="1"/>
  <c r="J81" i="1" s="1"/>
  <c r="N58" i="1" l="1"/>
  <c r="G63" i="1"/>
  <c r="I56" i="1"/>
  <c r="I46" i="1"/>
  <c r="I28" i="1"/>
  <c r="I23" i="1"/>
  <c r="I48" i="1" s="1"/>
  <c r="F63" i="1"/>
  <c r="L63" i="1"/>
  <c r="I67" i="1"/>
  <c r="I71" i="1"/>
  <c r="I75" i="1"/>
  <c r="I81" i="1"/>
  <c r="J120" i="1"/>
  <c r="J84" i="1" s="1"/>
  <c r="I89" i="1"/>
  <c r="I95" i="1"/>
  <c r="I99" i="1"/>
  <c r="I106" i="1"/>
  <c r="I110" i="1"/>
  <c r="I114" i="1"/>
  <c r="I118" i="1"/>
  <c r="I127" i="1"/>
  <c r="I132" i="1"/>
  <c r="G127" i="1"/>
  <c r="N122" i="1"/>
  <c r="N123" i="1"/>
  <c r="N124" i="1"/>
  <c r="J132" i="1"/>
  <c r="G75" i="1"/>
  <c r="N73" i="1"/>
  <c r="N75" i="1" s="1"/>
  <c r="G71" i="1"/>
  <c r="N69" i="1"/>
  <c r="N71" i="1" s="1"/>
  <c r="G67" i="1"/>
  <c r="N65" i="1"/>
  <c r="N67" i="1" s="1"/>
  <c r="N61" i="1"/>
  <c r="N59" i="1"/>
  <c r="J56" i="1"/>
  <c r="J46" i="1"/>
  <c r="J28" i="1"/>
  <c r="J23" i="1"/>
  <c r="J48" i="1" s="1"/>
  <c r="N79" i="1"/>
  <c r="N81" i="1" s="1"/>
  <c r="L56" i="1"/>
  <c r="L77" i="1" s="1"/>
  <c r="F56" i="1"/>
  <c r="F77" i="1" s="1"/>
  <c r="L46" i="1"/>
  <c r="F46" i="1"/>
  <c r="L28" i="1"/>
  <c r="F28" i="1"/>
  <c r="L23" i="1"/>
  <c r="L48" i="1" s="1"/>
  <c r="L83" i="1" s="1"/>
  <c r="F23" i="1"/>
  <c r="F48" i="1" s="1"/>
  <c r="F83" i="1" s="1"/>
  <c r="G89" i="1"/>
  <c r="N87" i="1"/>
  <c r="N89" i="1" s="1"/>
  <c r="G95" i="1"/>
  <c r="N91" i="1"/>
  <c r="N95" i="1" s="1"/>
  <c r="G99" i="1"/>
  <c r="N97" i="1"/>
  <c r="N99" i="1" s="1"/>
  <c r="G106" i="1"/>
  <c r="N104" i="1"/>
  <c r="N106" i="1" s="1"/>
  <c r="G110" i="1"/>
  <c r="N108" i="1"/>
  <c r="N110" i="1" s="1"/>
  <c r="G114" i="1"/>
  <c r="N112" i="1"/>
  <c r="N114" i="1" s="1"/>
  <c r="G118" i="1"/>
  <c r="N116" i="1"/>
  <c r="N118" i="1" s="1"/>
  <c r="F132" i="1"/>
  <c r="F84" i="1" s="1"/>
  <c r="L132" i="1"/>
  <c r="L84" i="1" s="1"/>
  <c r="N129" i="1"/>
  <c r="G132" i="1"/>
  <c r="N131" i="1"/>
  <c r="N132" i="1" s="1"/>
  <c r="J63" i="1"/>
  <c r="N55" i="1"/>
  <c r="N54" i="1"/>
  <c r="N53" i="1"/>
  <c r="N52" i="1"/>
  <c r="G56" i="1"/>
  <c r="G77" i="1" s="1"/>
  <c r="N51" i="1"/>
  <c r="N56" i="1" s="1"/>
  <c r="N45" i="1"/>
  <c r="N44" i="1"/>
  <c r="N43" i="1"/>
  <c r="G46" i="1"/>
  <c r="N42" i="1"/>
  <c r="N40" i="1"/>
  <c r="N38" i="1"/>
  <c r="N37" i="1"/>
  <c r="N36" i="1"/>
  <c r="N35" i="1"/>
  <c r="N27" i="1"/>
  <c r="N26" i="1"/>
  <c r="G28" i="1"/>
  <c r="N25" i="1"/>
  <c r="N28" i="1" s="1"/>
  <c r="N22" i="1"/>
  <c r="N21" i="1"/>
  <c r="N20" i="1"/>
  <c r="N19" i="1"/>
  <c r="N18" i="1"/>
  <c r="N17" i="1"/>
  <c r="N16" i="1"/>
  <c r="N15" i="1"/>
  <c r="N14" i="1"/>
  <c r="G23" i="1"/>
  <c r="G48" i="1" s="1"/>
  <c r="G83" i="1" s="1"/>
  <c r="N13" i="1"/>
  <c r="N23" i="1" s="1"/>
  <c r="G81" i="1"/>
  <c r="N48" i="1" l="1"/>
  <c r="N46" i="1"/>
  <c r="G120" i="1"/>
  <c r="G101" i="1"/>
  <c r="L133" i="1"/>
  <c r="L141" i="1"/>
  <c r="L138" i="1" s="1"/>
  <c r="L140" i="1"/>
  <c r="L137" i="1" s="1"/>
  <c r="L82" i="1"/>
  <c r="I120" i="1"/>
  <c r="G141" i="1"/>
  <c r="G138" i="1" s="1"/>
  <c r="N120" i="1"/>
  <c r="N101" i="1"/>
  <c r="F133" i="1"/>
  <c r="F141" i="1"/>
  <c r="F138" i="1" s="1"/>
  <c r="F140" i="1"/>
  <c r="F137" i="1" s="1"/>
  <c r="F82" i="1"/>
  <c r="J77" i="1"/>
  <c r="J83" i="1" s="1"/>
  <c r="N127" i="1"/>
  <c r="I101" i="1"/>
  <c r="I84" i="1" s="1"/>
  <c r="I77" i="1"/>
  <c r="I83" i="1" s="1"/>
  <c r="N63" i="1"/>
  <c r="N77" i="1" s="1"/>
  <c r="J141" i="1" l="1"/>
  <c r="J138" i="1" s="1"/>
  <c r="J140" i="1"/>
  <c r="J137" i="1" s="1"/>
  <c r="J133" i="1"/>
  <c r="J82" i="1"/>
  <c r="I133" i="1"/>
  <c r="I141" i="1"/>
  <c r="I138" i="1" s="1"/>
  <c r="I140" i="1"/>
  <c r="I137" i="1" s="1"/>
  <c r="I82" i="1"/>
  <c r="N84" i="1"/>
  <c r="G84" i="1"/>
  <c r="N83" i="1"/>
  <c r="N141" i="1" l="1"/>
  <c r="N138" i="1" s="1"/>
  <c r="N140" i="1"/>
  <c r="N137" i="1" s="1"/>
  <c r="N133" i="1"/>
  <c r="N82" i="1"/>
  <c r="G140" i="1"/>
  <c r="G137" i="1" s="1"/>
  <c r="G82" i="1"/>
  <c r="B82" i="1" s="1"/>
  <c r="G133" i="1"/>
  <c r="B133" i="1" s="1"/>
</calcChain>
</file>

<file path=xl/comments1.xml><?xml version="1.0" encoding="utf-8"?>
<comments xmlns="http://schemas.openxmlformats.org/spreadsheetml/2006/main">
  <authors>
    <author>Автор</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 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 За целите на обработка на
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<sst xmlns="http://schemas.openxmlformats.org/spreadsheetml/2006/main" count="266" uniqueCount="238">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</sst>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2">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u/>
      <sz val="12"/>
      <color indexed="10"/>
      <name val="Times New Roman CYR"/>
      <charset val="204"/>
    </font>
    <font>
      <b/>
      <sz val="11"/>
      <name val="Times New Roman CYR"/>
      <charset val="204"/>
    </font>
    <font>
      <i/>
      <sz val="12"/>
      <name val="Times New Roman CYR"/>
      <charset val="204"/>
    </font>
    <font>
      <b/>
      <i/>
      <sz val="12"/>
      <name val="Times New Roman"/>
      <family val="1"/>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sz val="12"/>
      <color rgb="FFEAEAEA"/>
      <name val="Times New Roman CYR"/>
      <family val="1"/>
      <charset val="204"/>
    </font>
    <font>
      <sz val="12"/>
      <color rgb="FFEAEAEA"/>
      <name val="Times New Roman"/>
      <family val="1"/>
      <charset val="204"/>
    </font>
    <font>
      <b/>
      <sz val="12"/>
      <color rgb="FFEAEAEA"/>
      <name val="Times New Roman"/>
      <family val="1"/>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1">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170"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3" fontId="14" fillId="5" borderId="1" xfId="5" applyNumberFormat="1"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5" fillId="11" borderId="34" xfId="6" applyNumberFormat="1" applyFont="1" applyFill="1" applyBorder="1" applyAlignment="1" applyProtection="1"/>
    <xf numFmtId="38" fontId="45" fillId="11" borderId="35" xfId="6" applyNumberFormat="1" applyFont="1" applyFill="1" applyBorder="1" applyAlignment="1" applyProtection="1"/>
    <xf numFmtId="38" fontId="45" fillId="11" borderId="36"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38" xfId="1" applyNumberFormat="1" applyFont="1" applyFill="1" applyBorder="1" applyAlignment="1" applyProtection="1"/>
    <xf numFmtId="38" fontId="45" fillId="11" borderId="34" xfId="6" applyNumberFormat="1" applyFont="1" applyFill="1" applyBorder="1" applyAlignment="1" applyProtection="1">
      <alignment horizontal="center" vertical="center"/>
    </xf>
    <xf numFmtId="38" fontId="45" fillId="11" borderId="35" xfId="6" applyNumberFormat="1" applyFont="1" applyFill="1" applyBorder="1" applyAlignment="1" applyProtection="1">
      <alignment horizontal="center" vertical="center"/>
    </xf>
    <xf numFmtId="38" fontId="45" fillId="11" borderId="36" xfId="6" applyNumberFormat="1" applyFont="1" applyFill="1" applyBorder="1" applyAlignment="1" applyProtection="1">
      <alignment horizontal="center" vertical="center"/>
    </xf>
    <xf numFmtId="38" fontId="45" fillId="5" borderId="39" xfId="6"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177" fontId="10" fillId="5" borderId="42" xfId="1" applyNumberFormat="1" applyFont="1" applyFill="1" applyBorder="1" applyAlignment="1" applyProtection="1"/>
    <xf numFmtId="177" fontId="30" fillId="5" borderId="42" xfId="1" applyNumberFormat="1" applyFont="1" applyFill="1" applyBorder="1" applyAlignment="1" applyProtection="1"/>
    <xf numFmtId="177" fontId="30" fillId="5" borderId="43" xfId="1" applyNumberFormat="1" applyFont="1" applyFill="1" applyBorder="1" applyAlignment="1" applyProtection="1"/>
    <xf numFmtId="38" fontId="45" fillId="5" borderId="39" xfId="6" applyNumberFormat="1" applyFont="1" applyFill="1" applyBorder="1" applyAlignment="1" applyProtection="1">
      <alignment horizontal="center"/>
    </xf>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0" fontId="10" fillId="5" borderId="44" xfId="1" applyFont="1" applyFill="1" applyBorder="1" applyAlignment="1" applyProtection="1">
      <alignment horizontal="left"/>
    </xf>
    <xf numFmtId="0" fontId="10" fillId="5" borderId="45" xfId="1" applyFont="1" applyFill="1" applyBorder="1" applyAlignment="1" applyProtection="1">
      <alignment horizontal="left"/>
    </xf>
    <xf numFmtId="0" fontId="10" fillId="5" borderId="46" xfId="1" applyFont="1" applyFill="1" applyBorder="1" applyAlignment="1" applyProtection="1">
      <alignment horizontal="left"/>
    </xf>
    <xf numFmtId="177" fontId="30" fillId="5" borderId="28" xfId="1" applyNumberFormat="1" applyFont="1" applyFill="1" applyBorder="1" applyAlignment="1" applyProtection="1"/>
    <xf numFmtId="0" fontId="10" fillId="5" borderId="44" xfId="1" applyFont="1" applyFill="1" applyBorder="1" applyAlignment="1" applyProtection="1">
      <alignment horizontal="center"/>
    </xf>
    <xf numFmtId="0" fontId="10" fillId="5" borderId="47" xfId="1" applyFont="1" applyFill="1" applyBorder="1" applyAlignment="1" applyProtection="1">
      <alignment horizontal="center"/>
    </xf>
    <xf numFmtId="0" fontId="10" fillId="5" borderId="48" xfId="1" applyFont="1" applyFill="1" applyBorder="1" applyAlignment="1" applyProtection="1">
      <alignment horizontal="center"/>
    </xf>
    <xf numFmtId="38" fontId="22" fillId="11" borderId="49"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49" xfId="6" applyNumberFormat="1" applyFont="1" applyFill="1" applyBorder="1" applyAlignment="1" applyProtection="1">
      <alignment horizontal="center"/>
    </xf>
    <xf numFmtId="38" fontId="22" fillId="11" borderId="45" xfId="6" applyNumberFormat="1" applyFont="1" applyFill="1" applyBorder="1" applyAlignment="1" applyProtection="1">
      <alignment horizontal="center"/>
    </xf>
    <xf numFmtId="38" fontId="22" fillId="11" borderId="46"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5" fillId="11" borderId="50" xfId="6" applyNumberFormat="1" applyFont="1" applyFill="1" applyBorder="1" applyAlignment="1" applyProtection="1"/>
    <xf numFmtId="177" fontId="10" fillId="11" borderId="42" xfId="1" applyNumberFormat="1" applyFont="1" applyFill="1" applyBorder="1" applyAlignment="1" applyProtection="1"/>
    <xf numFmtId="177" fontId="30" fillId="11" borderId="42" xfId="1" applyNumberFormat="1" applyFont="1" applyFill="1" applyBorder="1" applyAlignment="1" applyProtection="1"/>
    <xf numFmtId="177" fontId="30" fillId="11" borderId="43" xfId="1" applyNumberFormat="1" applyFont="1" applyFill="1" applyBorder="1" applyAlignment="1" applyProtection="1"/>
    <xf numFmtId="38" fontId="45" fillId="11" borderId="50" xfId="6" applyNumberFormat="1" applyFont="1" applyFill="1" applyBorder="1" applyAlignment="1" applyProtection="1">
      <alignment horizontal="center"/>
    </xf>
    <xf numFmtId="38" fontId="45" fillId="11" borderId="51" xfId="6" applyNumberFormat="1" applyFont="1" applyFill="1" applyBorder="1" applyAlignment="1" applyProtection="1">
      <alignment horizontal="center"/>
    </xf>
    <xf numFmtId="38" fontId="45" fillId="11" borderId="52" xfId="6" applyNumberFormat="1" applyFont="1" applyFill="1" applyBorder="1" applyAlignment="1" applyProtection="1">
      <alignment horizontal="center"/>
    </xf>
    <xf numFmtId="38" fontId="48" fillId="11" borderId="44" xfId="6" applyNumberFormat="1" applyFont="1" applyFill="1" applyBorder="1" applyAlignment="1" applyProtection="1"/>
    <xf numFmtId="38" fontId="48" fillId="11" borderId="47" xfId="6" applyNumberFormat="1" applyFont="1" applyFill="1" applyBorder="1" applyAlignment="1" applyProtection="1"/>
    <xf numFmtId="38" fontId="48" fillId="11" borderId="48" xfId="6" applyNumberFormat="1" applyFont="1" applyFill="1" applyBorder="1" applyAlignment="1" applyProtection="1"/>
    <xf numFmtId="177" fontId="38" fillId="11" borderId="53" xfId="1" applyNumberFormat="1" applyFont="1" applyFill="1" applyBorder="1" applyAlignment="1" applyProtection="1"/>
    <xf numFmtId="177" fontId="49" fillId="11" borderId="53" xfId="1" applyNumberFormat="1" applyFont="1" applyFill="1" applyBorder="1" applyAlignment="1" applyProtection="1"/>
    <xf numFmtId="177" fontId="49" fillId="11" borderId="54" xfId="1" applyNumberFormat="1" applyFont="1" applyFill="1" applyBorder="1" applyAlignment="1" applyProtection="1"/>
    <xf numFmtId="38" fontId="48" fillId="11" borderId="44" xfId="6" applyNumberFormat="1" applyFont="1" applyFill="1" applyBorder="1" applyAlignment="1" applyProtection="1">
      <alignment horizontal="center"/>
    </xf>
    <xf numFmtId="38" fontId="48" fillId="11" borderId="47" xfId="6" applyNumberFormat="1" applyFont="1" applyFill="1" applyBorder="1" applyAlignment="1" applyProtection="1">
      <alignment horizontal="center"/>
    </xf>
    <xf numFmtId="38" fontId="48" fillId="11" borderId="48" xfId="6" applyNumberFormat="1" applyFont="1" applyFill="1" applyBorder="1" applyAlignment="1" applyProtection="1">
      <alignment horizontal="center"/>
    </xf>
    <xf numFmtId="38" fontId="48" fillId="11" borderId="34" xfId="6" applyNumberFormat="1" applyFont="1" applyFill="1" applyBorder="1" applyAlignment="1" applyProtection="1"/>
    <xf numFmtId="38" fontId="48" fillId="11" borderId="35" xfId="6" applyNumberFormat="1" applyFont="1" applyFill="1" applyBorder="1" applyAlignment="1" applyProtection="1"/>
    <xf numFmtId="38" fontId="48" fillId="11" borderId="36" xfId="6" applyNumberFormat="1" applyFont="1" applyFill="1" applyBorder="1" applyAlignment="1" applyProtection="1"/>
    <xf numFmtId="177" fontId="38" fillId="11" borderId="37" xfId="1" applyNumberFormat="1" applyFont="1" applyFill="1" applyBorder="1" applyAlignment="1" applyProtection="1"/>
    <xf numFmtId="177" fontId="49" fillId="11" borderId="37" xfId="1" applyNumberFormat="1" applyFont="1" applyFill="1" applyBorder="1" applyAlignment="1" applyProtection="1"/>
    <xf numFmtId="177" fontId="49" fillId="11" borderId="38" xfId="1" applyNumberFormat="1" applyFont="1" applyFill="1" applyBorder="1" applyAlignment="1" applyProtection="1"/>
    <xf numFmtId="38" fontId="48" fillId="11" borderId="34" xfId="6" applyNumberFormat="1" applyFont="1" applyFill="1" applyBorder="1" applyAlignment="1" applyProtection="1">
      <alignment horizontal="center"/>
    </xf>
    <xf numFmtId="38" fontId="48" fillId="11" borderId="35" xfId="6" applyNumberFormat="1" applyFont="1" applyFill="1" applyBorder="1" applyAlignment="1" applyProtection="1">
      <alignment horizontal="center"/>
    </xf>
    <xf numFmtId="38" fontId="48" fillId="11" borderId="36" xfId="6" applyNumberFormat="1" applyFont="1" applyFill="1" applyBorder="1" applyAlignment="1" applyProtection="1">
      <alignment horizontal="center"/>
    </xf>
    <xf numFmtId="38" fontId="48" fillId="11" borderId="39" xfId="6" applyNumberFormat="1" applyFont="1" applyFill="1" applyBorder="1" applyAlignment="1" applyProtection="1"/>
    <xf numFmtId="38" fontId="48" fillId="11" borderId="40" xfId="6" applyNumberFormat="1" applyFont="1" applyFill="1" applyBorder="1" applyAlignment="1" applyProtection="1"/>
    <xf numFmtId="38" fontId="48" fillId="11" borderId="41" xfId="6" applyNumberFormat="1" applyFont="1" applyFill="1" applyBorder="1" applyAlignment="1" applyProtection="1"/>
    <xf numFmtId="177" fontId="38" fillId="11" borderId="55" xfId="1" applyNumberFormat="1" applyFont="1" applyFill="1" applyBorder="1" applyAlignment="1" applyProtection="1"/>
    <xf numFmtId="177" fontId="49" fillId="11" borderId="55" xfId="1" applyNumberFormat="1" applyFont="1" applyFill="1" applyBorder="1" applyAlignment="1" applyProtection="1"/>
    <xf numFmtId="177" fontId="49" fillId="11" borderId="56" xfId="1" applyNumberFormat="1" applyFont="1" applyFill="1" applyBorder="1" applyAlignment="1" applyProtection="1"/>
    <xf numFmtId="38" fontId="48" fillId="11" borderId="39" xfId="6" applyNumberFormat="1" applyFont="1" applyFill="1" applyBorder="1" applyAlignment="1" applyProtection="1">
      <alignment horizontal="center"/>
    </xf>
    <xf numFmtId="38" fontId="48" fillId="11" borderId="40" xfId="6" applyNumberFormat="1" applyFont="1" applyFill="1" applyBorder="1" applyAlignment="1" applyProtection="1">
      <alignment horizontal="center"/>
    </xf>
    <xf numFmtId="38" fontId="48" fillId="11" borderId="41"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49" xfId="1" applyFont="1" applyFill="1" applyBorder="1" applyAlignment="1" applyProtection="1">
      <alignment horizontal="left"/>
    </xf>
    <xf numFmtId="0" fontId="10" fillId="5" borderId="49" xfId="1" applyFont="1" applyFill="1" applyBorder="1" applyAlignment="1" applyProtection="1">
      <alignment horizontal="center"/>
    </xf>
    <xf numFmtId="0" fontId="10" fillId="5" borderId="45" xfId="1" applyFont="1" applyFill="1" applyBorder="1" applyAlignment="1" applyProtection="1">
      <alignment horizontal="center"/>
    </xf>
    <xf numFmtId="0" fontId="10" fillId="5" borderId="46"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8" fillId="11" borderId="19" xfId="6" applyNumberFormat="1" applyFont="1" applyFill="1" applyBorder="1" applyAlignment="1" applyProtection="1"/>
    <xf numFmtId="38" fontId="48" fillId="11" borderId="2" xfId="6" applyNumberFormat="1" applyFont="1" applyFill="1" applyBorder="1" applyAlignment="1" applyProtection="1"/>
    <xf numFmtId="38" fontId="48" fillId="11" borderId="20" xfId="6" applyNumberFormat="1" applyFont="1" applyFill="1" applyBorder="1" applyAlignment="1" applyProtection="1"/>
    <xf numFmtId="177" fontId="38" fillId="11" borderId="62" xfId="1" applyNumberFormat="1" applyFont="1" applyFill="1" applyBorder="1" applyAlignment="1" applyProtection="1"/>
    <xf numFmtId="177" fontId="49" fillId="11" borderId="62" xfId="1" applyNumberFormat="1" applyFont="1" applyFill="1" applyBorder="1" applyAlignment="1" applyProtection="1"/>
    <xf numFmtId="177" fontId="49" fillId="11" borderId="24" xfId="1" applyNumberFormat="1" applyFont="1" applyFill="1" applyBorder="1" applyAlignment="1" applyProtection="1"/>
    <xf numFmtId="38" fontId="48" fillId="11" borderId="19" xfId="6" applyNumberFormat="1" applyFont="1" applyFill="1" applyBorder="1" applyAlignment="1" applyProtection="1">
      <alignment horizontal="center"/>
    </xf>
    <xf numFmtId="38" fontId="48" fillId="11" borderId="2" xfId="6" applyNumberFormat="1" applyFont="1" applyFill="1" applyBorder="1" applyAlignment="1" applyProtection="1">
      <alignment horizontal="center"/>
    </xf>
    <xf numFmtId="38" fontId="48" fillId="11" borderId="20" xfId="6" applyNumberFormat="1" applyFont="1" applyFill="1" applyBorder="1" applyAlignment="1" applyProtection="1">
      <alignment horizontal="center"/>
    </xf>
    <xf numFmtId="38" fontId="22" fillId="5" borderId="49" xfId="6" applyNumberFormat="1" applyFont="1" applyFill="1" applyBorder="1" applyAlignment="1" applyProtection="1"/>
    <xf numFmtId="38" fontId="22" fillId="5" borderId="45" xfId="6" applyNumberFormat="1" applyFont="1" applyFill="1" applyBorder="1" applyAlignment="1" applyProtection="1"/>
    <xf numFmtId="38" fontId="22" fillId="5" borderId="46" xfId="6" applyNumberFormat="1" applyFont="1" applyFill="1" applyBorder="1" applyAlignment="1" applyProtection="1"/>
    <xf numFmtId="38" fontId="22" fillId="5" borderId="49" xfId="6" applyNumberFormat="1" applyFont="1" applyFill="1" applyBorder="1" applyAlignment="1" applyProtection="1">
      <alignment horizontal="center"/>
    </xf>
    <xf numFmtId="38" fontId="22" fillId="5" borderId="45" xfId="6" applyNumberFormat="1" applyFont="1" applyFill="1" applyBorder="1" applyAlignment="1" applyProtection="1">
      <alignment horizontal="center"/>
    </xf>
    <xf numFmtId="38" fontId="22" fillId="5" borderId="46"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50" xfId="1" applyNumberFormat="1" applyFont="1" applyFill="1" applyBorder="1" applyAlignment="1" applyProtection="1">
      <alignment horizontal="center"/>
    </xf>
    <xf numFmtId="3" fontId="54" fillId="5" borderId="51" xfId="1" applyNumberFormat="1" applyFont="1" applyFill="1" applyBorder="1" applyAlignment="1" applyProtection="1">
      <alignment horizontal="center"/>
    </xf>
    <xf numFmtId="3" fontId="54" fillId="5" borderId="52"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39" xfId="6" applyNumberFormat="1" applyFont="1" applyFill="1" applyBorder="1" applyAlignment="1" applyProtection="1">
      <alignment horizontal="center"/>
    </xf>
    <xf numFmtId="38" fontId="13" fillId="5" borderId="40" xfId="6" applyNumberFormat="1" applyFont="1" applyFill="1" applyBorder="1" applyAlignment="1" applyProtection="1">
      <alignment horizontal="center"/>
    </xf>
    <xf numFmtId="38" fontId="13" fillId="5" borderId="41"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59" fillId="11" borderId="50" xfId="6" applyNumberFormat="1" applyFont="1" applyFill="1" applyBorder="1" applyAlignment="1" applyProtection="1"/>
    <xf numFmtId="38" fontId="59" fillId="11" borderId="51" xfId="6" applyNumberFormat="1" applyFont="1" applyFill="1" applyBorder="1" applyAlignment="1" applyProtection="1"/>
    <xf numFmtId="38" fontId="59" fillId="11" borderId="52" xfId="6" applyNumberFormat="1" applyFont="1" applyFill="1" applyBorder="1" applyAlignment="1" applyProtection="1"/>
    <xf numFmtId="177" fontId="60" fillId="11" borderId="42" xfId="1" applyNumberFormat="1" applyFont="1" applyFill="1" applyBorder="1" applyAlignment="1" applyProtection="1"/>
    <xf numFmtId="177" fontId="61" fillId="11" borderId="42" xfId="1" applyNumberFormat="1" applyFont="1" applyFill="1" applyBorder="1" applyAlignment="1" applyProtection="1"/>
    <xf numFmtId="177" fontId="61" fillId="11" borderId="43" xfId="1" applyNumberFormat="1" applyFont="1" applyFill="1" applyBorder="1" applyAlignment="1" applyProtection="1"/>
    <xf numFmtId="38" fontId="59" fillId="11" borderId="50" xfId="6" applyNumberFormat="1" applyFont="1" applyFill="1" applyBorder="1" applyAlignment="1" applyProtection="1">
      <alignment horizontal="center"/>
    </xf>
    <xf numFmtId="38" fontId="59" fillId="11" borderId="51" xfId="6" applyNumberFormat="1" applyFont="1" applyFill="1" applyBorder="1" applyAlignment="1" applyProtection="1">
      <alignment horizontal="center"/>
    </xf>
    <xf numFmtId="38" fontId="59" fillId="11" borderId="52" xfId="6" applyNumberFormat="1" applyFont="1" applyFill="1" applyBorder="1" applyAlignment="1" applyProtection="1">
      <alignment horizontal="center"/>
    </xf>
    <xf numFmtId="38" fontId="62" fillId="16" borderId="50" xfId="6" applyNumberFormat="1" applyFont="1" applyFill="1" applyBorder="1" applyAlignment="1" applyProtection="1"/>
    <xf numFmtId="38" fontId="45" fillId="16" borderId="51" xfId="6" applyNumberFormat="1" applyFont="1" applyFill="1" applyBorder="1" applyAlignment="1" applyProtection="1"/>
    <xf numFmtId="38" fontId="45" fillId="16" borderId="52" xfId="6" applyNumberFormat="1" applyFont="1" applyFill="1" applyBorder="1" applyAlignment="1" applyProtection="1"/>
    <xf numFmtId="177" fontId="10" fillId="16" borderId="42" xfId="1" applyNumberFormat="1" applyFont="1" applyFill="1" applyBorder="1" applyAlignment="1" applyProtection="1"/>
    <xf numFmtId="177" fontId="30" fillId="16" borderId="42" xfId="1" applyNumberFormat="1" applyFont="1" applyFill="1" applyBorder="1" applyAlignment="1" applyProtection="1"/>
    <xf numFmtId="177" fontId="30" fillId="16" borderId="43" xfId="1" applyNumberFormat="1" applyFont="1" applyFill="1" applyBorder="1" applyAlignment="1" applyProtection="1"/>
    <xf numFmtId="38" fontId="62" fillId="16" borderId="39" xfId="6" applyNumberFormat="1" applyFont="1" applyFill="1" applyBorder="1" applyAlignment="1" applyProtection="1">
      <alignment horizontal="center"/>
    </xf>
    <xf numFmtId="38" fontId="62" fillId="16" borderId="40" xfId="6" applyNumberFormat="1" applyFont="1" applyFill="1" applyBorder="1" applyAlignment="1" applyProtection="1">
      <alignment horizontal="center"/>
    </xf>
    <xf numFmtId="38" fontId="62" fillId="16" borderId="41"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45" fillId="5" borderId="50" xfId="6" applyNumberFormat="1" applyFont="1" applyFill="1" applyBorder="1" applyAlignment="1" applyProtection="1"/>
    <xf numFmtId="38" fontId="45" fillId="5" borderId="51" xfId="6" applyNumberFormat="1" applyFont="1" applyFill="1" applyBorder="1" applyAlignment="1" applyProtection="1"/>
    <xf numFmtId="38" fontId="45" fillId="5" borderId="52" xfId="6" applyNumberFormat="1" applyFont="1" applyFill="1" applyBorder="1" applyAlignment="1" applyProtection="1"/>
    <xf numFmtId="38" fontId="18" fillId="5" borderId="39" xfId="6" applyNumberFormat="1" applyFont="1" applyFill="1" applyBorder="1" applyAlignment="1" applyProtection="1">
      <alignment horizontal="center"/>
    </xf>
    <xf numFmtId="38" fontId="18" fillId="5" borderId="40" xfId="6" applyNumberFormat="1" applyFont="1" applyFill="1" applyBorder="1" applyAlignment="1" applyProtection="1">
      <alignment horizontal="center"/>
    </xf>
    <xf numFmtId="38" fontId="18" fillId="5" borderId="41"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4"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5" fillId="5" borderId="76" xfId="4" applyFont="1" applyFill="1" applyBorder="1" applyProtection="1"/>
    <xf numFmtId="0" fontId="65" fillId="5" borderId="13" xfId="4" applyFont="1" applyFill="1" applyBorder="1" applyProtection="1"/>
    <xf numFmtId="0" fontId="65" fillId="5" borderId="14" xfId="4" applyFont="1" applyFill="1" applyBorder="1" applyProtection="1"/>
    <xf numFmtId="164" fontId="68" fillId="17" borderId="77" xfId="1" applyNumberFormat="1" applyFont="1" applyFill="1" applyBorder="1" applyAlignment="1" applyProtection="1">
      <alignment horizontal="center"/>
    </xf>
    <xf numFmtId="164" fontId="69"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70" fillId="19" borderId="77" xfId="1" applyNumberFormat="1" applyFont="1" applyFill="1" applyBorder="1" applyAlignment="1" applyProtection="1">
      <alignment horizontal="center"/>
    </xf>
    <xf numFmtId="164" fontId="69" fillId="19" borderId="78" xfId="1" applyNumberFormat="1" applyFont="1" applyFill="1" applyBorder="1" applyAlignment="1" applyProtection="1">
      <alignment horizontal="center"/>
    </xf>
    <xf numFmtId="164" fontId="13" fillId="18" borderId="0" xfId="4" applyNumberFormat="1" applyFont="1" applyFill="1" applyProtection="1"/>
    <xf numFmtId="164" fontId="69"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71"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5" fillId="5" borderId="60" xfId="4" applyFont="1" applyFill="1" applyBorder="1" applyProtection="1"/>
    <xf numFmtId="0" fontId="65" fillId="5" borderId="58" xfId="4" applyFont="1" applyFill="1" applyBorder="1" applyProtection="1"/>
    <xf numFmtId="0" fontId="65" fillId="5" borderId="59" xfId="4" applyFont="1" applyFill="1" applyBorder="1" applyProtection="1"/>
    <xf numFmtId="164" fontId="68" fillId="17" borderId="83" xfId="1" applyNumberFormat="1" applyFont="1" applyFill="1" applyBorder="1" applyAlignment="1" applyProtection="1">
      <alignment horizontal="center"/>
    </xf>
    <xf numFmtId="164" fontId="69" fillId="17" borderId="84" xfId="1" applyNumberFormat="1" applyFont="1" applyFill="1" applyBorder="1" applyAlignment="1" applyProtection="1">
      <alignment horizontal="center"/>
    </xf>
    <xf numFmtId="164" fontId="70" fillId="19" borderId="83" xfId="1" applyNumberFormat="1" applyFont="1" applyFill="1" applyBorder="1" applyAlignment="1" applyProtection="1">
      <alignment horizontal="center"/>
    </xf>
    <xf numFmtId="164" fontId="69" fillId="19" borderId="84" xfId="1" applyNumberFormat="1" applyFont="1" applyFill="1" applyBorder="1" applyAlignment="1" applyProtection="1">
      <alignment horizontal="center"/>
    </xf>
    <xf numFmtId="164" fontId="69" fillId="20" borderId="85" xfId="1" applyNumberFormat="1" applyFont="1" applyFill="1" applyBorder="1" applyAlignment="1" applyProtection="1">
      <alignment horizontal="center"/>
    </xf>
    <xf numFmtId="164" fontId="73"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71" fillId="5" borderId="87" xfId="1" applyNumberFormat="1" applyFont="1" applyFill="1" applyBorder="1" applyAlignment="1" applyProtection="1">
      <alignment horizontal="center"/>
    </xf>
    <xf numFmtId="164" fontId="2" fillId="4" borderId="0" xfId="1" applyNumberFormat="1" applyFont="1" applyFill="1" applyProtection="1"/>
    <xf numFmtId="164" fontId="74" fillId="17" borderId="77" xfId="1" applyNumberFormat="1" applyFont="1" applyFill="1" applyBorder="1" applyAlignment="1" applyProtection="1">
      <alignment horizontal="center"/>
    </xf>
    <xf numFmtId="164" fontId="75" fillId="17" borderId="78" xfId="1" applyNumberFormat="1" applyFont="1" applyFill="1" applyBorder="1" applyAlignment="1" applyProtection="1">
      <alignment horizontal="center"/>
    </xf>
    <xf numFmtId="164" fontId="76" fillId="19" borderId="77" xfId="1" applyNumberFormat="1" applyFont="1" applyFill="1" applyBorder="1" applyAlignment="1" applyProtection="1">
      <alignment horizontal="center"/>
    </xf>
    <xf numFmtId="164" fontId="77" fillId="19" borderId="78" xfId="1" applyNumberFormat="1" applyFont="1" applyFill="1" applyBorder="1" applyAlignment="1" applyProtection="1">
      <alignment horizontal="center"/>
    </xf>
    <xf numFmtId="164" fontId="78" fillId="20" borderId="79" xfId="1" applyNumberFormat="1" applyFont="1" applyFill="1" applyBorder="1" applyAlignment="1" applyProtection="1">
      <alignment horizontal="center"/>
    </xf>
    <xf numFmtId="164" fontId="79"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71" fillId="5" borderId="82" xfId="1" applyNumberFormat="1" applyFont="1" applyFill="1" applyBorder="1" applyAlignment="1" applyProtection="1">
      <alignment horizontal="center"/>
    </xf>
    <xf numFmtId="164" fontId="74" fillId="17" borderId="83" xfId="1" applyNumberFormat="1" applyFont="1" applyFill="1" applyBorder="1" applyAlignment="1" applyProtection="1">
      <alignment horizontal="center"/>
    </xf>
    <xf numFmtId="164" fontId="75" fillId="17" borderId="84" xfId="1" applyNumberFormat="1" applyFont="1" applyFill="1" applyBorder="1" applyAlignment="1" applyProtection="1">
      <alignment horizontal="center"/>
    </xf>
    <xf numFmtId="164" fontId="76" fillId="19" borderId="83" xfId="1" applyNumberFormat="1" applyFont="1" applyFill="1" applyBorder="1" applyAlignment="1" applyProtection="1">
      <alignment horizontal="center"/>
    </xf>
    <xf numFmtId="164" fontId="77" fillId="19" borderId="84" xfId="1" applyNumberFormat="1" applyFont="1" applyFill="1" applyBorder="1" applyAlignment="1" applyProtection="1">
      <alignment horizontal="center"/>
    </xf>
    <xf numFmtId="164" fontId="78" fillId="20" borderId="85" xfId="1" applyNumberFormat="1" applyFont="1" applyFill="1" applyBorder="1" applyAlignment="1" applyProtection="1">
      <alignment horizontal="center"/>
    </xf>
    <xf numFmtId="164" fontId="79"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71"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Normal 2" xfId="2"/>
    <cellStyle name="Normal 4" xfId="1"/>
    <cellStyle name="Normal_B3_2013" xfId="7"/>
    <cellStyle name="Normal_COA-2001-ZAPOVED-No-81-29012002-ANNEX" xfId="3"/>
    <cellStyle name="Normal_TRIAL-BALANCE-2001-MAKET" xfId="4"/>
    <cellStyle name="Normal_ZADACHA" xfId="6"/>
    <cellStyle name="Нормален" xfId="0" builtinId="0"/>
    <cellStyle name="Хипервръзка" xfId="5" builtinId="8"/>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etovodni%20ot4eti%20&#1072;&#1082;&#1090;/ko%2021/uni/&#1079;&#1072;%20&#1080;&#1079;&#1087;&#1088;&#1072;&#1097;&#1072;&#1085;&#1077;/B1_2021_Mnt_Mun_06_6002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row r="3">
          <cell r="C3">
            <v>2021</v>
          </cell>
        </row>
        <row r="9">
          <cell r="B9" t="str">
            <v>НУ "Св.Св.Кирил и Методий", с.Раждавица</v>
          </cell>
          <cell r="F9">
            <v>44377</v>
          </cell>
        </row>
        <row r="12">
          <cell r="F12" t="str">
            <v>6005</v>
          </cell>
        </row>
        <row r="15">
          <cell r="E15">
            <v>0</v>
          </cell>
          <cell r="F15" t="str">
            <v>БЮДЖЕТ</v>
          </cell>
        </row>
        <row r="22">
          <cell r="E22">
            <v>0</v>
          </cell>
          <cell r="L22">
            <v>0</v>
          </cell>
        </row>
        <row r="28">
          <cell r="E28">
            <v>0</v>
          </cell>
          <cell r="L28">
            <v>0</v>
          </cell>
        </row>
        <row r="33">
          <cell r="E33">
            <v>0</v>
          </cell>
          <cell r="L33">
            <v>0</v>
          </cell>
        </row>
        <row r="39">
          <cell r="E39">
            <v>0</v>
          </cell>
          <cell r="L39">
            <v>0</v>
          </cell>
        </row>
        <row r="47">
          <cell r="E47">
            <v>0</v>
          </cell>
          <cell r="L47">
            <v>0</v>
          </cell>
        </row>
        <row r="52">
          <cell r="E52">
            <v>0</v>
          </cell>
          <cell r="L52">
            <v>0</v>
          </cell>
        </row>
        <row r="58">
          <cell r="E58">
            <v>0</v>
          </cell>
          <cell r="L58">
            <v>0</v>
          </cell>
        </row>
        <row r="61">
          <cell r="E61">
            <v>0</v>
          </cell>
          <cell r="L61">
            <v>0</v>
          </cell>
        </row>
        <row r="64">
          <cell r="E64">
            <v>0</v>
          </cell>
          <cell r="L64">
            <v>0</v>
          </cell>
        </row>
        <row r="65">
          <cell r="E65">
            <v>0</v>
          </cell>
          <cell r="L65">
            <v>0</v>
          </cell>
        </row>
        <row r="72">
          <cell r="E72">
            <v>0</v>
          </cell>
          <cell r="L72">
            <v>0</v>
          </cell>
        </row>
        <row r="73">
          <cell r="E73">
            <v>0</v>
          </cell>
          <cell r="L73">
            <v>0</v>
          </cell>
        </row>
        <row r="75">
          <cell r="E75">
            <v>0</v>
          </cell>
          <cell r="L75">
            <v>0</v>
          </cell>
        </row>
        <row r="76">
          <cell r="E76">
            <v>0</v>
          </cell>
          <cell r="L76">
            <v>0</v>
          </cell>
        </row>
        <row r="77">
          <cell r="E77">
            <v>0</v>
          </cell>
          <cell r="L77">
            <v>0</v>
          </cell>
        </row>
        <row r="78">
          <cell r="E78">
            <v>0</v>
          </cell>
          <cell r="L78">
            <v>0</v>
          </cell>
        </row>
        <row r="79">
          <cell r="E79">
            <v>700</v>
          </cell>
          <cell r="L79">
            <v>0</v>
          </cell>
        </row>
        <row r="80">
          <cell r="E80">
            <v>0</v>
          </cell>
          <cell r="L80">
            <v>0</v>
          </cell>
        </row>
        <row r="81">
          <cell r="E81">
            <v>0</v>
          </cell>
          <cell r="L81">
            <v>0</v>
          </cell>
        </row>
        <row r="82">
          <cell r="E82">
            <v>0</v>
          </cell>
          <cell r="L82">
            <v>0</v>
          </cell>
        </row>
        <row r="83">
          <cell r="E83">
            <v>0</v>
          </cell>
          <cell r="L83">
            <v>0</v>
          </cell>
        </row>
        <row r="84">
          <cell r="E84">
            <v>0</v>
          </cell>
          <cell r="L84">
            <v>0</v>
          </cell>
        </row>
        <row r="85">
          <cell r="E85">
            <v>0</v>
          </cell>
          <cell r="L85">
            <v>0</v>
          </cell>
        </row>
        <row r="86">
          <cell r="E86">
            <v>0</v>
          </cell>
          <cell r="L86">
            <v>0</v>
          </cell>
        </row>
        <row r="87">
          <cell r="E87">
            <v>0</v>
          </cell>
          <cell r="L87">
            <v>0</v>
          </cell>
        </row>
        <row r="88">
          <cell r="E88">
            <v>0</v>
          </cell>
          <cell r="L88">
            <v>0</v>
          </cell>
        </row>
        <row r="89">
          <cell r="E89">
            <v>0</v>
          </cell>
          <cell r="L89">
            <v>0</v>
          </cell>
        </row>
        <row r="90">
          <cell r="E90">
            <v>0</v>
          </cell>
          <cell r="L90">
            <v>0</v>
          </cell>
        </row>
        <row r="93">
          <cell r="E93">
            <v>0</v>
          </cell>
          <cell r="L93">
            <v>0</v>
          </cell>
        </row>
        <row r="94">
          <cell r="E94">
            <v>0</v>
          </cell>
          <cell r="L94">
            <v>0</v>
          </cell>
        </row>
        <row r="109">
          <cell r="E109">
            <v>0</v>
          </cell>
          <cell r="L109">
            <v>0</v>
          </cell>
        </row>
        <row r="110">
          <cell r="E110">
            <v>0</v>
          </cell>
          <cell r="L110">
            <v>0</v>
          </cell>
        </row>
        <row r="111">
          <cell r="E111">
            <v>0</v>
          </cell>
          <cell r="L111">
            <v>0</v>
          </cell>
        </row>
        <row r="113">
          <cell r="E113">
            <v>0</v>
          </cell>
          <cell r="L113">
            <v>0</v>
          </cell>
        </row>
        <row r="114">
          <cell r="E114">
            <v>0</v>
          </cell>
          <cell r="L114">
            <v>0</v>
          </cell>
        </row>
        <row r="115">
          <cell r="E115">
            <v>0</v>
          </cell>
          <cell r="L115">
            <v>0</v>
          </cell>
        </row>
        <row r="116">
          <cell r="E116">
            <v>0</v>
          </cell>
          <cell r="L116">
            <v>0</v>
          </cell>
        </row>
        <row r="117">
          <cell r="E117">
            <v>0</v>
          </cell>
          <cell r="L117">
            <v>0</v>
          </cell>
        </row>
        <row r="118">
          <cell r="E118">
            <v>0</v>
          </cell>
          <cell r="L118">
            <v>0</v>
          </cell>
        </row>
        <row r="119">
          <cell r="E119">
            <v>0</v>
          </cell>
          <cell r="L119">
            <v>0</v>
          </cell>
        </row>
        <row r="120">
          <cell r="E120">
            <v>0</v>
          </cell>
          <cell r="L120">
            <v>0</v>
          </cell>
        </row>
        <row r="121">
          <cell r="E121">
            <v>-21</v>
          </cell>
          <cell r="L121">
            <v>0</v>
          </cell>
        </row>
        <row r="122">
          <cell r="E122">
            <v>0</v>
          </cell>
          <cell r="L122">
            <v>0</v>
          </cell>
        </row>
        <row r="123">
          <cell r="E123">
            <v>-21</v>
          </cell>
          <cell r="L123">
            <v>0</v>
          </cell>
        </row>
        <row r="124">
          <cell r="E124">
            <v>0</v>
          </cell>
          <cell r="L124">
            <v>0</v>
          </cell>
        </row>
        <row r="126">
          <cell r="E126">
            <v>0</v>
          </cell>
          <cell r="L126">
            <v>0</v>
          </cell>
        </row>
        <row r="127">
          <cell r="E127">
            <v>0</v>
          </cell>
          <cell r="L127">
            <v>0</v>
          </cell>
        </row>
        <row r="128">
          <cell r="E128">
            <v>0</v>
          </cell>
          <cell r="L128">
            <v>0</v>
          </cell>
        </row>
        <row r="129">
          <cell r="E129">
            <v>0</v>
          </cell>
          <cell r="L129">
            <v>0</v>
          </cell>
        </row>
        <row r="130">
          <cell r="E130">
            <v>0</v>
          </cell>
          <cell r="L130">
            <v>0</v>
          </cell>
        </row>
        <row r="131">
          <cell r="E131">
            <v>0</v>
          </cell>
          <cell r="L131">
            <v>0</v>
          </cell>
        </row>
        <row r="132">
          <cell r="E132">
            <v>0</v>
          </cell>
          <cell r="L132">
            <v>0</v>
          </cell>
        </row>
        <row r="133">
          <cell r="E133">
            <v>0</v>
          </cell>
          <cell r="L133">
            <v>0</v>
          </cell>
        </row>
        <row r="134">
          <cell r="E134">
            <v>0</v>
          </cell>
          <cell r="L134">
            <v>0</v>
          </cell>
        </row>
        <row r="135">
          <cell r="E135">
            <v>0</v>
          </cell>
          <cell r="L135">
            <v>0</v>
          </cell>
        </row>
        <row r="136">
          <cell r="E136">
            <v>0</v>
          </cell>
          <cell r="L136">
            <v>0</v>
          </cell>
        </row>
        <row r="137">
          <cell r="E137">
            <v>0</v>
          </cell>
          <cell r="L137">
            <v>0</v>
          </cell>
        </row>
        <row r="138">
          <cell r="E138">
            <v>0</v>
          </cell>
          <cell r="L138">
            <v>0</v>
          </cell>
        </row>
        <row r="139">
          <cell r="E139">
            <v>0</v>
          </cell>
          <cell r="L139">
            <v>0</v>
          </cell>
        </row>
        <row r="143">
          <cell r="E143">
            <v>0</v>
          </cell>
          <cell r="L143">
            <v>0</v>
          </cell>
        </row>
        <row r="144">
          <cell r="E144">
            <v>0</v>
          </cell>
          <cell r="L144">
            <v>0</v>
          </cell>
        </row>
        <row r="145">
          <cell r="E145">
            <v>0</v>
          </cell>
          <cell r="L145">
            <v>0</v>
          </cell>
        </row>
        <row r="146">
          <cell r="E146">
            <v>0</v>
          </cell>
          <cell r="L146">
            <v>0</v>
          </cell>
        </row>
        <row r="147">
          <cell r="E147">
            <v>0</v>
          </cell>
          <cell r="L147">
            <v>0</v>
          </cell>
        </row>
        <row r="148">
          <cell r="E148">
            <v>0</v>
          </cell>
          <cell r="L148">
            <v>0</v>
          </cell>
        </row>
        <row r="149">
          <cell r="E149">
            <v>0</v>
          </cell>
          <cell r="L149">
            <v>0</v>
          </cell>
        </row>
        <row r="150">
          <cell r="E150">
            <v>0</v>
          </cell>
          <cell r="L150">
            <v>0</v>
          </cell>
        </row>
        <row r="151">
          <cell r="E151">
            <v>0</v>
          </cell>
          <cell r="L151">
            <v>0</v>
          </cell>
        </row>
        <row r="161">
          <cell r="E161">
            <v>0</v>
          </cell>
          <cell r="L161">
            <v>0</v>
          </cell>
        </row>
        <row r="162">
          <cell r="E162">
            <v>0</v>
          </cell>
          <cell r="L162">
            <v>0</v>
          </cell>
        </row>
        <row r="163">
          <cell r="E163">
            <v>0</v>
          </cell>
          <cell r="L163">
            <v>0</v>
          </cell>
        </row>
        <row r="164">
          <cell r="E164">
            <v>0</v>
          </cell>
          <cell r="L164">
            <v>0</v>
          </cell>
        </row>
        <row r="165">
          <cell r="E165">
            <v>0</v>
          </cell>
          <cell r="L165">
            <v>0</v>
          </cell>
        </row>
        <row r="166">
          <cell r="E166">
            <v>0</v>
          </cell>
          <cell r="L166">
            <v>0</v>
          </cell>
        </row>
        <row r="167">
          <cell r="E167">
            <v>0</v>
          </cell>
          <cell r="L167">
            <v>0</v>
          </cell>
        </row>
        <row r="168">
          <cell r="E168">
            <v>0</v>
          </cell>
          <cell r="L168">
            <v>0</v>
          </cell>
        </row>
        <row r="187">
          <cell r="E187">
            <v>350039</v>
          </cell>
          <cell r="L187">
            <v>133215</v>
          </cell>
        </row>
        <row r="190">
          <cell r="E190">
            <v>21901</v>
          </cell>
          <cell r="L190">
            <v>15091</v>
          </cell>
        </row>
        <row r="196">
          <cell r="E196">
            <v>77371</v>
          </cell>
          <cell r="L196">
            <v>30960</v>
          </cell>
        </row>
        <row r="204">
          <cell r="E204">
            <v>0</v>
          </cell>
          <cell r="L204">
            <v>0</v>
          </cell>
        </row>
        <row r="205">
          <cell r="E205">
            <v>92478</v>
          </cell>
          <cell r="L205">
            <v>34913</v>
          </cell>
        </row>
        <row r="217">
          <cell r="E217">
            <v>300</v>
          </cell>
          <cell r="L217">
            <v>0</v>
          </cell>
        </row>
        <row r="218">
          <cell r="E218">
            <v>0</v>
          </cell>
          <cell r="L218">
            <v>0</v>
          </cell>
        </row>
        <row r="219">
          <cell r="E219">
            <v>0</v>
          </cell>
          <cell r="L219">
            <v>0</v>
          </cell>
        </row>
        <row r="223">
          <cell r="E223">
            <v>0</v>
          </cell>
          <cell r="L223">
            <v>0</v>
          </cell>
        </row>
        <row r="227">
          <cell r="E227">
            <v>0</v>
          </cell>
          <cell r="L227">
            <v>0</v>
          </cell>
        </row>
        <row r="233">
          <cell r="E233">
            <v>0</v>
          </cell>
          <cell r="L233">
            <v>0</v>
          </cell>
        </row>
        <row r="236">
          <cell r="E236">
            <v>0</v>
          </cell>
          <cell r="L236">
            <v>0</v>
          </cell>
        </row>
        <row r="237">
          <cell r="E237">
            <v>0</v>
          </cell>
          <cell r="L237">
            <v>0</v>
          </cell>
        </row>
        <row r="238">
          <cell r="E238">
            <v>0</v>
          </cell>
          <cell r="L238">
            <v>0</v>
          </cell>
        </row>
        <row r="239">
          <cell r="E239">
            <v>0</v>
          </cell>
          <cell r="L239">
            <v>0</v>
          </cell>
        </row>
        <row r="240">
          <cell r="E240">
            <v>0</v>
          </cell>
          <cell r="L240">
            <v>0</v>
          </cell>
        </row>
        <row r="249">
          <cell r="E249">
            <v>0</v>
          </cell>
          <cell r="L249">
            <v>0</v>
          </cell>
        </row>
        <row r="255">
          <cell r="E255">
            <v>0</v>
          </cell>
          <cell r="L255">
            <v>0</v>
          </cell>
        </row>
        <row r="256">
          <cell r="E256">
            <v>0</v>
          </cell>
          <cell r="L256">
            <v>0</v>
          </cell>
        </row>
        <row r="257">
          <cell r="E257">
            <v>0</v>
          </cell>
          <cell r="L257">
            <v>0</v>
          </cell>
        </row>
        <row r="258">
          <cell r="E258">
            <v>0</v>
          </cell>
          <cell r="L258">
            <v>0</v>
          </cell>
        </row>
        <row r="265">
          <cell r="E265">
            <v>0</v>
          </cell>
          <cell r="L265">
            <v>0</v>
          </cell>
        </row>
        <row r="269">
          <cell r="E269">
            <v>0</v>
          </cell>
          <cell r="L269">
            <v>0</v>
          </cell>
        </row>
        <row r="270">
          <cell r="E270">
            <v>0</v>
          </cell>
          <cell r="L270">
            <v>0</v>
          </cell>
        </row>
        <row r="271">
          <cell r="E271">
            <v>0</v>
          </cell>
          <cell r="L271">
            <v>0</v>
          </cell>
        </row>
        <row r="273">
          <cell r="E273">
            <v>0</v>
          </cell>
          <cell r="L273">
            <v>0</v>
          </cell>
        </row>
        <row r="274">
          <cell r="E274">
            <v>0</v>
          </cell>
          <cell r="L274">
            <v>0</v>
          </cell>
        </row>
        <row r="275">
          <cell r="E275">
            <v>0</v>
          </cell>
          <cell r="L275">
            <v>0</v>
          </cell>
        </row>
        <row r="276">
          <cell r="E276">
            <v>2668</v>
          </cell>
          <cell r="L276">
            <v>0</v>
          </cell>
        </row>
        <row r="284">
          <cell r="E284">
            <v>0</v>
          </cell>
          <cell r="L284">
            <v>0</v>
          </cell>
        </row>
        <row r="287">
          <cell r="E287">
            <v>0</v>
          </cell>
          <cell r="L287">
            <v>0</v>
          </cell>
        </row>
        <row r="288">
          <cell r="E288">
            <v>0</v>
          </cell>
          <cell r="L288">
            <v>0</v>
          </cell>
        </row>
        <row r="292">
          <cell r="E292">
            <v>0</v>
          </cell>
          <cell r="L292">
            <v>0</v>
          </cell>
        </row>
        <row r="293">
          <cell r="E293">
            <v>0</v>
          </cell>
          <cell r="L293">
            <v>0</v>
          </cell>
        </row>
        <row r="296">
          <cell r="E296">
            <v>0</v>
          </cell>
          <cell r="L296">
            <v>0</v>
          </cell>
        </row>
        <row r="297">
          <cell r="E297">
            <v>0</v>
          </cell>
          <cell r="L297">
            <v>0</v>
          </cell>
        </row>
        <row r="419">
          <cell r="E419">
            <v>556877</v>
          </cell>
          <cell r="L419">
            <v>354465</v>
          </cell>
        </row>
        <row r="429">
          <cell r="E429">
            <v>0</v>
          </cell>
          <cell r="L429">
            <v>0</v>
          </cell>
        </row>
        <row r="462">
          <cell r="E462">
            <v>0</v>
          </cell>
          <cell r="L462">
            <v>0</v>
          </cell>
        </row>
        <row r="463">
          <cell r="E463">
            <v>0</v>
          </cell>
          <cell r="L463">
            <v>0</v>
          </cell>
        </row>
        <row r="464">
          <cell r="E464">
            <v>0</v>
          </cell>
          <cell r="L464">
            <v>0</v>
          </cell>
        </row>
        <row r="466">
          <cell r="E466">
            <v>0</v>
          </cell>
          <cell r="L466">
            <v>0</v>
          </cell>
        </row>
        <row r="467">
          <cell r="E467">
            <v>0</v>
          </cell>
          <cell r="L467">
            <v>0</v>
          </cell>
        </row>
        <row r="469">
          <cell r="E469">
            <v>0</v>
          </cell>
          <cell r="L469">
            <v>0</v>
          </cell>
        </row>
        <row r="470">
          <cell r="E470">
            <v>0</v>
          </cell>
          <cell r="L470">
            <v>0</v>
          </cell>
        </row>
        <row r="472">
          <cell r="E472">
            <v>0</v>
          </cell>
          <cell r="L472">
            <v>0</v>
          </cell>
        </row>
        <row r="473">
          <cell r="E473">
            <v>0</v>
          </cell>
          <cell r="L473">
            <v>0</v>
          </cell>
        </row>
        <row r="474">
          <cell r="E474">
            <v>0</v>
          </cell>
          <cell r="L474">
            <v>0</v>
          </cell>
        </row>
        <row r="475">
          <cell r="E475">
            <v>0</v>
          </cell>
          <cell r="L475">
            <v>0</v>
          </cell>
        </row>
        <row r="476">
          <cell r="E476">
            <v>0</v>
          </cell>
          <cell r="L476">
            <v>0</v>
          </cell>
        </row>
        <row r="477">
          <cell r="E477">
            <v>0</v>
          </cell>
          <cell r="L477">
            <v>0</v>
          </cell>
        </row>
        <row r="479">
          <cell r="E479">
            <v>0</v>
          </cell>
          <cell r="L479">
            <v>0</v>
          </cell>
        </row>
        <row r="480">
          <cell r="E480">
            <v>0</v>
          </cell>
          <cell r="L480">
            <v>0</v>
          </cell>
        </row>
        <row r="482">
          <cell r="E482">
            <v>0</v>
          </cell>
          <cell r="L482">
            <v>0</v>
          </cell>
        </row>
        <row r="483">
          <cell r="E483">
            <v>0</v>
          </cell>
          <cell r="L483">
            <v>0</v>
          </cell>
        </row>
        <row r="484">
          <cell r="E484">
            <v>0</v>
          </cell>
          <cell r="L484">
            <v>0</v>
          </cell>
        </row>
        <row r="485">
          <cell r="E485">
            <v>0</v>
          </cell>
          <cell r="L485">
            <v>0</v>
          </cell>
        </row>
        <row r="486">
          <cell r="E486">
            <v>0</v>
          </cell>
          <cell r="L486">
            <v>0</v>
          </cell>
        </row>
        <row r="487">
          <cell r="E487">
            <v>0</v>
          </cell>
          <cell r="L487">
            <v>0</v>
          </cell>
        </row>
        <row r="488">
          <cell r="E488">
            <v>0</v>
          </cell>
          <cell r="L488">
            <v>0</v>
          </cell>
        </row>
        <row r="489">
          <cell r="E489">
            <v>0</v>
          </cell>
          <cell r="L489">
            <v>0</v>
          </cell>
        </row>
        <row r="490">
          <cell r="E490">
            <v>0</v>
          </cell>
          <cell r="L490">
            <v>0</v>
          </cell>
        </row>
        <row r="491">
          <cell r="E491">
            <v>0</v>
          </cell>
          <cell r="L491">
            <v>0</v>
          </cell>
        </row>
        <row r="492">
          <cell r="E492">
            <v>0</v>
          </cell>
          <cell r="L492">
            <v>0</v>
          </cell>
        </row>
        <row r="493">
          <cell r="E493">
            <v>0</v>
          </cell>
          <cell r="L493">
            <v>0</v>
          </cell>
        </row>
        <row r="494">
          <cell r="E494">
            <v>0</v>
          </cell>
          <cell r="L494">
            <v>0</v>
          </cell>
        </row>
        <row r="495">
          <cell r="E495">
            <v>0</v>
          </cell>
          <cell r="L495">
            <v>0</v>
          </cell>
        </row>
        <row r="496">
          <cell r="E496">
            <v>0</v>
          </cell>
          <cell r="L496">
            <v>0</v>
          </cell>
        </row>
        <row r="498">
          <cell r="E498">
            <v>0</v>
          </cell>
          <cell r="L498">
            <v>0</v>
          </cell>
        </row>
        <row r="499">
          <cell r="E499">
            <v>0</v>
          </cell>
          <cell r="L499">
            <v>0</v>
          </cell>
        </row>
        <row r="500">
          <cell r="E500">
            <v>0</v>
          </cell>
          <cell r="L500">
            <v>0</v>
          </cell>
        </row>
        <row r="501">
          <cell r="E501">
            <v>0</v>
          </cell>
          <cell r="L501">
            <v>0</v>
          </cell>
        </row>
        <row r="502">
          <cell r="E502">
            <v>0</v>
          </cell>
          <cell r="L502">
            <v>0</v>
          </cell>
        </row>
        <row r="504">
          <cell r="E504">
            <v>0</v>
          </cell>
          <cell r="L504">
            <v>0</v>
          </cell>
        </row>
        <row r="505">
          <cell r="E505">
            <v>0</v>
          </cell>
          <cell r="L505">
            <v>0</v>
          </cell>
        </row>
        <row r="506">
          <cell r="E506">
            <v>0</v>
          </cell>
          <cell r="L506">
            <v>0</v>
          </cell>
        </row>
        <row r="507">
          <cell r="E507">
            <v>0</v>
          </cell>
          <cell r="L507">
            <v>0</v>
          </cell>
        </row>
        <row r="508">
          <cell r="E508">
            <v>0</v>
          </cell>
          <cell r="L508">
            <v>0</v>
          </cell>
        </row>
        <row r="509">
          <cell r="E509">
            <v>0</v>
          </cell>
          <cell r="L509">
            <v>0</v>
          </cell>
        </row>
        <row r="510">
          <cell r="E510">
            <v>0</v>
          </cell>
          <cell r="L510">
            <v>0</v>
          </cell>
        </row>
        <row r="511">
          <cell r="E511">
            <v>0</v>
          </cell>
          <cell r="L511">
            <v>0</v>
          </cell>
        </row>
        <row r="512">
          <cell r="E512">
            <v>0</v>
          </cell>
          <cell r="L512">
            <v>0</v>
          </cell>
        </row>
        <row r="516">
          <cell r="E516">
            <v>0</v>
          </cell>
          <cell r="L516">
            <v>0</v>
          </cell>
        </row>
        <row r="521">
          <cell r="E521">
            <v>0</v>
          </cell>
          <cell r="L521">
            <v>0</v>
          </cell>
        </row>
        <row r="524">
          <cell r="E524">
            <v>-13099</v>
          </cell>
          <cell r="L524">
            <v>-711</v>
          </cell>
        </row>
        <row r="531">
          <cell r="E531">
            <v>0</v>
          </cell>
          <cell r="L531">
            <v>0</v>
          </cell>
        </row>
        <row r="535">
          <cell r="E535">
            <v>0</v>
          </cell>
          <cell r="L535">
            <v>0</v>
          </cell>
        </row>
        <row r="536">
          <cell r="E536">
            <v>0</v>
          </cell>
          <cell r="L536">
            <v>0</v>
          </cell>
        </row>
        <row r="541">
          <cell r="E541">
            <v>0</v>
          </cell>
          <cell r="L541">
            <v>0</v>
          </cell>
        </row>
        <row r="545">
          <cell r="E545">
            <v>0</v>
          </cell>
          <cell r="L545">
            <v>0</v>
          </cell>
        </row>
        <row r="546">
          <cell r="E546">
            <v>0</v>
          </cell>
          <cell r="L546">
            <v>0</v>
          </cell>
        </row>
        <row r="547">
          <cell r="E547">
            <v>0</v>
          </cell>
          <cell r="L547">
            <v>0</v>
          </cell>
        </row>
        <row r="548">
          <cell r="E548">
            <v>0</v>
          </cell>
          <cell r="L548">
            <v>0</v>
          </cell>
        </row>
        <row r="549">
          <cell r="E549">
            <v>0</v>
          </cell>
          <cell r="L549">
            <v>0</v>
          </cell>
        </row>
        <row r="550">
          <cell r="E550">
            <v>0</v>
          </cell>
          <cell r="L550">
            <v>0</v>
          </cell>
        </row>
        <row r="551">
          <cell r="E551">
            <v>0</v>
          </cell>
          <cell r="L551">
            <v>0</v>
          </cell>
        </row>
        <row r="552">
          <cell r="E552">
            <v>0</v>
          </cell>
          <cell r="L552">
            <v>0</v>
          </cell>
        </row>
        <row r="553">
          <cell r="E553">
            <v>0</v>
          </cell>
          <cell r="L553">
            <v>0</v>
          </cell>
        </row>
        <row r="554">
          <cell r="E554">
            <v>0</v>
          </cell>
          <cell r="L554">
            <v>0</v>
          </cell>
        </row>
        <row r="555">
          <cell r="E555">
            <v>0</v>
          </cell>
          <cell r="L555">
            <v>0</v>
          </cell>
        </row>
        <row r="556">
          <cell r="E556">
            <v>0</v>
          </cell>
          <cell r="L556">
            <v>0</v>
          </cell>
        </row>
        <row r="557">
          <cell r="E557">
            <v>0</v>
          </cell>
          <cell r="L557">
            <v>0</v>
          </cell>
        </row>
        <row r="558">
          <cell r="E558">
            <v>0</v>
          </cell>
          <cell r="L558">
            <v>0</v>
          </cell>
        </row>
        <row r="559">
          <cell r="E559">
            <v>0</v>
          </cell>
          <cell r="L559">
            <v>0</v>
          </cell>
        </row>
        <row r="560">
          <cell r="E560">
            <v>0</v>
          </cell>
          <cell r="L560">
            <v>0</v>
          </cell>
        </row>
        <row r="561">
          <cell r="E561">
            <v>0</v>
          </cell>
          <cell r="L561">
            <v>0</v>
          </cell>
        </row>
        <row r="562">
          <cell r="E562">
            <v>0</v>
          </cell>
          <cell r="L562">
            <v>0</v>
          </cell>
        </row>
        <row r="563">
          <cell r="E563">
            <v>0</v>
          </cell>
          <cell r="L563">
            <v>0</v>
          </cell>
        </row>
        <row r="564">
          <cell r="E564">
            <v>0</v>
          </cell>
          <cell r="L564">
            <v>0</v>
          </cell>
        </row>
        <row r="565">
          <cell r="E565">
            <v>0</v>
          </cell>
          <cell r="L565">
            <v>0</v>
          </cell>
        </row>
        <row r="567">
          <cell r="E567">
            <v>0</v>
          </cell>
          <cell r="L567">
            <v>0</v>
          </cell>
        </row>
        <row r="568">
          <cell r="E568">
            <v>0</v>
          </cell>
          <cell r="L568">
            <v>0</v>
          </cell>
        </row>
        <row r="569">
          <cell r="E569">
            <v>0</v>
          </cell>
          <cell r="L569">
            <v>0</v>
          </cell>
        </row>
        <row r="570">
          <cell r="E570">
            <v>0</v>
          </cell>
          <cell r="L570">
            <v>0</v>
          </cell>
        </row>
        <row r="571">
          <cell r="E571">
            <v>0</v>
          </cell>
          <cell r="L571">
            <v>0</v>
          </cell>
        </row>
        <row r="572">
          <cell r="E572">
            <v>0</v>
          </cell>
          <cell r="L572">
            <v>0</v>
          </cell>
        </row>
        <row r="573">
          <cell r="E573">
            <v>0</v>
          </cell>
          <cell r="L573">
            <v>-139575</v>
          </cell>
        </row>
        <row r="574">
          <cell r="E574">
            <v>0</v>
          </cell>
          <cell r="L574">
            <v>0</v>
          </cell>
        </row>
        <row r="575">
          <cell r="E575">
            <v>0</v>
          </cell>
          <cell r="L575">
            <v>0</v>
          </cell>
        </row>
        <row r="576">
          <cell r="E576">
            <v>0</v>
          </cell>
          <cell r="L576">
            <v>0</v>
          </cell>
        </row>
        <row r="577">
          <cell r="E577">
            <v>0</v>
          </cell>
          <cell r="L577">
            <v>0</v>
          </cell>
        </row>
        <row r="578">
          <cell r="E578">
            <v>0</v>
          </cell>
          <cell r="L578">
            <v>0</v>
          </cell>
        </row>
        <row r="579">
          <cell r="E579">
            <v>0</v>
          </cell>
          <cell r="L579">
            <v>0</v>
          </cell>
        </row>
        <row r="580">
          <cell r="E580">
            <v>0</v>
          </cell>
          <cell r="L580">
            <v>0</v>
          </cell>
        </row>
        <row r="581">
          <cell r="E581">
            <v>0</v>
          </cell>
          <cell r="L581">
            <v>0</v>
          </cell>
        </row>
        <row r="582">
          <cell r="E582">
            <v>0</v>
          </cell>
          <cell r="L582">
            <v>0</v>
          </cell>
        </row>
        <row r="583">
          <cell r="E583">
            <v>0</v>
          </cell>
          <cell r="L583">
            <v>0</v>
          </cell>
        </row>
        <row r="584">
          <cell r="E584">
            <v>0</v>
          </cell>
          <cell r="L584">
            <v>0</v>
          </cell>
        </row>
        <row r="585">
          <cell r="E585">
            <v>0</v>
          </cell>
          <cell r="L585">
            <v>0</v>
          </cell>
        </row>
        <row r="586">
          <cell r="E586">
            <v>0</v>
          </cell>
          <cell r="L586">
            <v>0</v>
          </cell>
        </row>
        <row r="587">
          <cell r="E587">
            <v>0</v>
          </cell>
          <cell r="L587">
            <v>0</v>
          </cell>
        </row>
        <row r="588">
          <cell r="E588">
            <v>0</v>
          </cell>
          <cell r="L588">
            <v>0</v>
          </cell>
        </row>
        <row r="589">
          <cell r="E589">
            <v>0</v>
          </cell>
          <cell r="L589">
            <v>0</v>
          </cell>
        </row>
        <row r="590">
          <cell r="E590">
            <v>0</v>
          </cell>
          <cell r="L590">
            <v>0</v>
          </cell>
        </row>
        <row r="591">
          <cell r="E591">
            <v>0</v>
          </cell>
          <cell r="L591">
            <v>0</v>
          </cell>
        </row>
        <row r="605">
          <cell r="B605">
            <v>44382</v>
          </cell>
          <cell r="H605" t="str">
            <v>nu_rajdavica@abv.bg</v>
          </cell>
        </row>
      </sheetData>
      <sheetData sheetId="3"/>
      <sheetData sheetId="4"/>
      <sheetData sheetId="5"/>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activeCell="G13" sqref="G13"/>
    </sheetView>
  </sheetViews>
  <sheetFormatPr defaultRowHeight="15"/>
  <cols>
    <col min="1" max="1" width="3.7109375" style="439" customWidth="1"/>
    <col min="2" max="2" width="20.140625" style="439" customWidth="1"/>
    <col min="3" max="3" width="22.42578125" style="439" customWidth="1"/>
    <col min="4" max="4" width="34.5703125" style="439" customWidth="1"/>
    <col min="5" max="5" width="0.7109375" style="439" customWidth="1"/>
    <col min="6" max="7" width="17.140625" style="439" customWidth="1"/>
    <col min="8" max="8" width="0.7109375" style="439" customWidth="1"/>
    <col min="9" max="9" width="16.7109375" style="439" customWidth="1"/>
    <col min="10" max="10" width="17.140625" style="439" customWidth="1"/>
    <col min="11" max="11" width="0.7109375" style="439" customWidth="1"/>
    <col min="12" max="12" width="17.140625" style="439" customWidth="1"/>
    <col min="13" max="13" width="0.7109375" style="439" customWidth="1"/>
    <col min="14" max="14" width="17.140625" style="439" customWidth="1"/>
    <col min="15" max="15" width="3.5703125" style="439" customWidth="1"/>
    <col min="16" max="17" width="20" style="440" customWidth="1"/>
    <col min="18" max="18" width="1.140625" style="440" customWidth="1"/>
    <col min="19" max="19" width="59.5703125" style="439" customWidth="1"/>
    <col min="20" max="21" width="12.28515625" style="439" customWidth="1"/>
    <col min="22" max="22" width="1.140625" style="439" customWidth="1"/>
    <col min="23" max="24" width="12.28515625" style="439" customWidth="1"/>
    <col min="25" max="26" width="9.140625" style="439"/>
    <col min="27" max="27" width="10.42578125" style="439" customWidth="1"/>
    <col min="28" max="256" width="9.140625" style="439"/>
    <col min="257" max="257" width="3.7109375" style="439" customWidth="1"/>
    <col min="258" max="258" width="20.140625" style="439" customWidth="1"/>
    <col min="259" max="259" width="22.42578125" style="439" customWidth="1"/>
    <col min="260" max="260" width="34.5703125" style="439" customWidth="1"/>
    <col min="261" max="261" width="0.7109375" style="439" customWidth="1"/>
    <col min="262" max="263" width="17.140625" style="439" customWidth="1"/>
    <col min="264" max="264" width="0.7109375" style="439" customWidth="1"/>
    <col min="265" max="265" width="16.7109375" style="439" customWidth="1"/>
    <col min="266" max="266" width="17.140625" style="439" customWidth="1"/>
    <col min="267" max="267" width="0.7109375" style="439" customWidth="1"/>
    <col min="268" max="268" width="17.140625" style="439" customWidth="1"/>
    <col min="269" max="269" width="0.7109375" style="439" customWidth="1"/>
    <col min="270" max="270" width="17.140625" style="439" customWidth="1"/>
    <col min="271" max="271" width="3.5703125" style="439" customWidth="1"/>
    <col min="272" max="273" width="20" style="439" customWidth="1"/>
    <col min="274" max="274" width="1.140625" style="439" customWidth="1"/>
    <col min="275" max="275" width="59.5703125" style="439" customWidth="1"/>
    <col min="276" max="277" width="12.28515625" style="439" customWidth="1"/>
    <col min="278" max="278" width="1.140625" style="439" customWidth="1"/>
    <col min="279" max="280" width="12.28515625" style="439" customWidth="1"/>
    <col min="281" max="282" width="9.140625" style="439"/>
    <col min="283" max="283" width="10.42578125" style="439" customWidth="1"/>
    <col min="284" max="512" width="9.140625" style="439"/>
    <col min="513" max="513" width="3.7109375" style="439" customWidth="1"/>
    <col min="514" max="514" width="20.140625" style="439" customWidth="1"/>
    <col min="515" max="515" width="22.42578125" style="439" customWidth="1"/>
    <col min="516" max="516" width="34.5703125" style="439" customWidth="1"/>
    <col min="517" max="517" width="0.7109375" style="439" customWidth="1"/>
    <col min="518" max="519" width="17.140625" style="439" customWidth="1"/>
    <col min="520" max="520" width="0.7109375" style="439" customWidth="1"/>
    <col min="521" max="521" width="16.7109375" style="439" customWidth="1"/>
    <col min="522" max="522" width="17.140625" style="439" customWidth="1"/>
    <col min="523" max="523" width="0.7109375" style="439" customWidth="1"/>
    <col min="524" max="524" width="17.140625" style="439" customWidth="1"/>
    <col min="525" max="525" width="0.7109375" style="439" customWidth="1"/>
    <col min="526" max="526" width="17.140625" style="439" customWidth="1"/>
    <col min="527" max="527" width="3.5703125" style="439" customWidth="1"/>
    <col min="528" max="529" width="20" style="439" customWidth="1"/>
    <col min="530" max="530" width="1.140625" style="439" customWidth="1"/>
    <col min="531" max="531" width="59.5703125" style="439" customWidth="1"/>
    <col min="532" max="533" width="12.28515625" style="439" customWidth="1"/>
    <col min="534" max="534" width="1.140625" style="439" customWidth="1"/>
    <col min="535" max="536" width="12.28515625" style="439" customWidth="1"/>
    <col min="537" max="538" width="9.140625" style="439"/>
    <col min="539" max="539" width="10.42578125" style="439" customWidth="1"/>
    <col min="540" max="768" width="9.140625" style="439"/>
    <col min="769" max="769" width="3.7109375" style="439" customWidth="1"/>
    <col min="770" max="770" width="20.140625" style="439" customWidth="1"/>
    <col min="771" max="771" width="22.42578125" style="439" customWidth="1"/>
    <col min="772" max="772" width="34.5703125" style="439" customWidth="1"/>
    <col min="773" max="773" width="0.7109375" style="439" customWidth="1"/>
    <col min="774" max="775" width="17.140625" style="439" customWidth="1"/>
    <col min="776" max="776" width="0.7109375" style="439" customWidth="1"/>
    <col min="777" max="777" width="16.7109375" style="439" customWidth="1"/>
    <col min="778" max="778" width="17.140625" style="439" customWidth="1"/>
    <col min="779" max="779" width="0.7109375" style="439" customWidth="1"/>
    <col min="780" max="780" width="17.140625" style="439" customWidth="1"/>
    <col min="781" max="781" width="0.7109375" style="439" customWidth="1"/>
    <col min="782" max="782" width="17.140625" style="439" customWidth="1"/>
    <col min="783" max="783" width="3.5703125" style="439" customWidth="1"/>
    <col min="784" max="785" width="20" style="439" customWidth="1"/>
    <col min="786" max="786" width="1.140625" style="439" customWidth="1"/>
    <col min="787" max="787" width="59.5703125" style="439" customWidth="1"/>
    <col min="788" max="789" width="12.28515625" style="439" customWidth="1"/>
    <col min="790" max="790" width="1.140625" style="439" customWidth="1"/>
    <col min="791" max="792" width="12.28515625" style="439" customWidth="1"/>
    <col min="793" max="794" width="9.140625" style="439"/>
    <col min="795" max="795" width="10.42578125" style="439" customWidth="1"/>
    <col min="796" max="1024" width="9.140625" style="439"/>
    <col min="1025" max="1025" width="3.7109375" style="439" customWidth="1"/>
    <col min="1026" max="1026" width="20.140625" style="439" customWidth="1"/>
    <col min="1027" max="1027" width="22.42578125" style="439" customWidth="1"/>
    <col min="1028" max="1028" width="34.5703125" style="439" customWidth="1"/>
    <col min="1029" max="1029" width="0.7109375" style="439" customWidth="1"/>
    <col min="1030" max="1031" width="17.140625" style="439" customWidth="1"/>
    <col min="1032" max="1032" width="0.7109375" style="439" customWidth="1"/>
    <col min="1033" max="1033" width="16.7109375" style="439" customWidth="1"/>
    <col min="1034" max="1034" width="17.140625" style="439" customWidth="1"/>
    <col min="1035" max="1035" width="0.7109375" style="439" customWidth="1"/>
    <col min="1036" max="1036" width="17.140625" style="439" customWidth="1"/>
    <col min="1037" max="1037" width="0.7109375" style="439" customWidth="1"/>
    <col min="1038" max="1038" width="17.140625" style="439" customWidth="1"/>
    <col min="1039" max="1039" width="3.5703125" style="439" customWidth="1"/>
    <col min="1040" max="1041" width="20" style="439" customWidth="1"/>
    <col min="1042" max="1042" width="1.140625" style="439" customWidth="1"/>
    <col min="1043" max="1043" width="59.5703125" style="439" customWidth="1"/>
    <col min="1044" max="1045" width="12.28515625" style="439" customWidth="1"/>
    <col min="1046" max="1046" width="1.140625" style="439" customWidth="1"/>
    <col min="1047" max="1048" width="12.28515625" style="439" customWidth="1"/>
    <col min="1049" max="1050" width="9.140625" style="439"/>
    <col min="1051" max="1051" width="10.42578125" style="439" customWidth="1"/>
    <col min="1052" max="1280" width="9.140625" style="439"/>
    <col min="1281" max="1281" width="3.7109375" style="439" customWidth="1"/>
    <col min="1282" max="1282" width="20.140625" style="439" customWidth="1"/>
    <col min="1283" max="1283" width="22.42578125" style="439" customWidth="1"/>
    <col min="1284" max="1284" width="34.5703125" style="439" customWidth="1"/>
    <col min="1285" max="1285" width="0.7109375" style="439" customWidth="1"/>
    <col min="1286" max="1287" width="17.140625" style="439" customWidth="1"/>
    <col min="1288" max="1288" width="0.7109375" style="439" customWidth="1"/>
    <col min="1289" max="1289" width="16.7109375" style="439" customWidth="1"/>
    <col min="1290" max="1290" width="17.140625" style="439" customWidth="1"/>
    <col min="1291" max="1291" width="0.7109375" style="439" customWidth="1"/>
    <col min="1292" max="1292" width="17.140625" style="439" customWidth="1"/>
    <col min="1293" max="1293" width="0.7109375" style="439" customWidth="1"/>
    <col min="1294" max="1294" width="17.140625" style="439" customWidth="1"/>
    <col min="1295" max="1295" width="3.5703125" style="439" customWidth="1"/>
    <col min="1296" max="1297" width="20" style="439" customWidth="1"/>
    <col min="1298" max="1298" width="1.140625" style="439" customWidth="1"/>
    <col min="1299" max="1299" width="59.5703125" style="439" customWidth="1"/>
    <col min="1300" max="1301" width="12.28515625" style="439" customWidth="1"/>
    <col min="1302" max="1302" width="1.140625" style="439" customWidth="1"/>
    <col min="1303" max="1304" width="12.28515625" style="439" customWidth="1"/>
    <col min="1305" max="1306" width="9.140625" style="439"/>
    <col min="1307" max="1307" width="10.42578125" style="439" customWidth="1"/>
    <col min="1308" max="1536" width="9.140625" style="439"/>
    <col min="1537" max="1537" width="3.7109375" style="439" customWidth="1"/>
    <col min="1538" max="1538" width="20.140625" style="439" customWidth="1"/>
    <col min="1539" max="1539" width="22.42578125" style="439" customWidth="1"/>
    <col min="1540" max="1540" width="34.5703125" style="439" customWidth="1"/>
    <col min="1541" max="1541" width="0.7109375" style="439" customWidth="1"/>
    <col min="1542" max="1543" width="17.140625" style="439" customWidth="1"/>
    <col min="1544" max="1544" width="0.7109375" style="439" customWidth="1"/>
    <col min="1545" max="1545" width="16.7109375" style="439" customWidth="1"/>
    <col min="1546" max="1546" width="17.140625" style="439" customWidth="1"/>
    <col min="1547" max="1547" width="0.7109375" style="439" customWidth="1"/>
    <col min="1548" max="1548" width="17.140625" style="439" customWidth="1"/>
    <col min="1549" max="1549" width="0.7109375" style="439" customWidth="1"/>
    <col min="1550" max="1550" width="17.140625" style="439" customWidth="1"/>
    <col min="1551" max="1551" width="3.5703125" style="439" customWidth="1"/>
    <col min="1552" max="1553" width="20" style="439" customWidth="1"/>
    <col min="1554" max="1554" width="1.140625" style="439" customWidth="1"/>
    <col min="1555" max="1555" width="59.5703125" style="439" customWidth="1"/>
    <col min="1556" max="1557" width="12.28515625" style="439" customWidth="1"/>
    <col min="1558" max="1558" width="1.140625" style="439" customWidth="1"/>
    <col min="1559" max="1560" width="12.28515625" style="439" customWidth="1"/>
    <col min="1561" max="1562" width="9.140625" style="439"/>
    <col min="1563" max="1563" width="10.42578125" style="439" customWidth="1"/>
    <col min="1564" max="1792" width="9.140625" style="439"/>
    <col min="1793" max="1793" width="3.7109375" style="439" customWidth="1"/>
    <col min="1794" max="1794" width="20.140625" style="439" customWidth="1"/>
    <col min="1795" max="1795" width="22.42578125" style="439" customWidth="1"/>
    <col min="1796" max="1796" width="34.5703125" style="439" customWidth="1"/>
    <col min="1797" max="1797" width="0.7109375" style="439" customWidth="1"/>
    <col min="1798" max="1799" width="17.140625" style="439" customWidth="1"/>
    <col min="1800" max="1800" width="0.7109375" style="439" customWidth="1"/>
    <col min="1801" max="1801" width="16.7109375" style="439" customWidth="1"/>
    <col min="1802" max="1802" width="17.140625" style="439" customWidth="1"/>
    <col min="1803" max="1803" width="0.7109375" style="439" customWidth="1"/>
    <col min="1804" max="1804" width="17.140625" style="439" customWidth="1"/>
    <col min="1805" max="1805" width="0.7109375" style="439" customWidth="1"/>
    <col min="1806" max="1806" width="17.140625" style="439" customWidth="1"/>
    <col min="1807" max="1807" width="3.5703125" style="439" customWidth="1"/>
    <col min="1808" max="1809" width="20" style="439" customWidth="1"/>
    <col min="1810" max="1810" width="1.140625" style="439" customWidth="1"/>
    <col min="1811" max="1811" width="59.5703125" style="439" customWidth="1"/>
    <col min="1812" max="1813" width="12.28515625" style="439" customWidth="1"/>
    <col min="1814" max="1814" width="1.140625" style="439" customWidth="1"/>
    <col min="1815" max="1816" width="12.28515625" style="439" customWidth="1"/>
    <col min="1817" max="1818" width="9.140625" style="439"/>
    <col min="1819" max="1819" width="10.42578125" style="439" customWidth="1"/>
    <col min="1820" max="2048" width="9.140625" style="439"/>
    <col min="2049" max="2049" width="3.7109375" style="439" customWidth="1"/>
    <col min="2050" max="2050" width="20.140625" style="439" customWidth="1"/>
    <col min="2051" max="2051" width="22.42578125" style="439" customWidth="1"/>
    <col min="2052" max="2052" width="34.5703125" style="439" customWidth="1"/>
    <col min="2053" max="2053" width="0.7109375" style="439" customWidth="1"/>
    <col min="2054" max="2055" width="17.140625" style="439" customWidth="1"/>
    <col min="2056" max="2056" width="0.7109375" style="439" customWidth="1"/>
    <col min="2057" max="2057" width="16.7109375" style="439" customWidth="1"/>
    <col min="2058" max="2058" width="17.140625" style="439" customWidth="1"/>
    <col min="2059" max="2059" width="0.7109375" style="439" customWidth="1"/>
    <col min="2060" max="2060" width="17.140625" style="439" customWidth="1"/>
    <col min="2061" max="2061" width="0.7109375" style="439" customWidth="1"/>
    <col min="2062" max="2062" width="17.140625" style="439" customWidth="1"/>
    <col min="2063" max="2063" width="3.5703125" style="439" customWidth="1"/>
    <col min="2064" max="2065" width="20" style="439" customWidth="1"/>
    <col min="2066" max="2066" width="1.140625" style="439" customWidth="1"/>
    <col min="2067" max="2067" width="59.5703125" style="439" customWidth="1"/>
    <col min="2068" max="2069" width="12.28515625" style="439" customWidth="1"/>
    <col min="2070" max="2070" width="1.140625" style="439" customWidth="1"/>
    <col min="2071" max="2072" width="12.28515625" style="439" customWidth="1"/>
    <col min="2073" max="2074" width="9.140625" style="439"/>
    <col min="2075" max="2075" width="10.42578125" style="439" customWidth="1"/>
    <col min="2076" max="2304" width="9.140625" style="439"/>
    <col min="2305" max="2305" width="3.7109375" style="439" customWidth="1"/>
    <col min="2306" max="2306" width="20.140625" style="439" customWidth="1"/>
    <col min="2307" max="2307" width="22.42578125" style="439" customWidth="1"/>
    <col min="2308" max="2308" width="34.5703125" style="439" customWidth="1"/>
    <col min="2309" max="2309" width="0.7109375" style="439" customWidth="1"/>
    <col min="2310" max="2311" width="17.140625" style="439" customWidth="1"/>
    <col min="2312" max="2312" width="0.7109375" style="439" customWidth="1"/>
    <col min="2313" max="2313" width="16.7109375" style="439" customWidth="1"/>
    <col min="2314" max="2314" width="17.140625" style="439" customWidth="1"/>
    <col min="2315" max="2315" width="0.7109375" style="439" customWidth="1"/>
    <col min="2316" max="2316" width="17.140625" style="439" customWidth="1"/>
    <col min="2317" max="2317" width="0.7109375" style="439" customWidth="1"/>
    <col min="2318" max="2318" width="17.140625" style="439" customWidth="1"/>
    <col min="2319" max="2319" width="3.5703125" style="439" customWidth="1"/>
    <col min="2320" max="2321" width="20" style="439" customWidth="1"/>
    <col min="2322" max="2322" width="1.140625" style="439" customWidth="1"/>
    <col min="2323" max="2323" width="59.5703125" style="439" customWidth="1"/>
    <col min="2324" max="2325" width="12.28515625" style="439" customWidth="1"/>
    <col min="2326" max="2326" width="1.140625" style="439" customWidth="1"/>
    <col min="2327" max="2328" width="12.28515625" style="439" customWidth="1"/>
    <col min="2329" max="2330" width="9.140625" style="439"/>
    <col min="2331" max="2331" width="10.42578125" style="439" customWidth="1"/>
    <col min="2332" max="2560" width="9.140625" style="439"/>
    <col min="2561" max="2561" width="3.7109375" style="439" customWidth="1"/>
    <col min="2562" max="2562" width="20.140625" style="439" customWidth="1"/>
    <col min="2563" max="2563" width="22.42578125" style="439" customWidth="1"/>
    <col min="2564" max="2564" width="34.5703125" style="439" customWidth="1"/>
    <col min="2565" max="2565" width="0.7109375" style="439" customWidth="1"/>
    <col min="2566" max="2567" width="17.140625" style="439" customWidth="1"/>
    <col min="2568" max="2568" width="0.7109375" style="439" customWidth="1"/>
    <col min="2569" max="2569" width="16.7109375" style="439" customWidth="1"/>
    <col min="2570" max="2570" width="17.140625" style="439" customWidth="1"/>
    <col min="2571" max="2571" width="0.7109375" style="439" customWidth="1"/>
    <col min="2572" max="2572" width="17.140625" style="439" customWidth="1"/>
    <col min="2573" max="2573" width="0.7109375" style="439" customWidth="1"/>
    <col min="2574" max="2574" width="17.140625" style="439" customWidth="1"/>
    <col min="2575" max="2575" width="3.5703125" style="439" customWidth="1"/>
    <col min="2576" max="2577" width="20" style="439" customWidth="1"/>
    <col min="2578" max="2578" width="1.140625" style="439" customWidth="1"/>
    <col min="2579" max="2579" width="59.5703125" style="439" customWidth="1"/>
    <col min="2580" max="2581" width="12.28515625" style="439" customWidth="1"/>
    <col min="2582" max="2582" width="1.140625" style="439" customWidth="1"/>
    <col min="2583" max="2584" width="12.28515625" style="439" customWidth="1"/>
    <col min="2585" max="2586" width="9.140625" style="439"/>
    <col min="2587" max="2587" width="10.42578125" style="439" customWidth="1"/>
    <col min="2588" max="2816" width="9.140625" style="439"/>
    <col min="2817" max="2817" width="3.7109375" style="439" customWidth="1"/>
    <col min="2818" max="2818" width="20.140625" style="439" customWidth="1"/>
    <col min="2819" max="2819" width="22.42578125" style="439" customWidth="1"/>
    <col min="2820" max="2820" width="34.5703125" style="439" customWidth="1"/>
    <col min="2821" max="2821" width="0.7109375" style="439" customWidth="1"/>
    <col min="2822" max="2823" width="17.140625" style="439" customWidth="1"/>
    <col min="2824" max="2824" width="0.7109375" style="439" customWidth="1"/>
    <col min="2825" max="2825" width="16.7109375" style="439" customWidth="1"/>
    <col min="2826" max="2826" width="17.140625" style="439" customWidth="1"/>
    <col min="2827" max="2827" width="0.7109375" style="439" customWidth="1"/>
    <col min="2828" max="2828" width="17.140625" style="439" customWidth="1"/>
    <col min="2829" max="2829" width="0.7109375" style="439" customWidth="1"/>
    <col min="2830" max="2830" width="17.140625" style="439" customWidth="1"/>
    <col min="2831" max="2831" width="3.5703125" style="439" customWidth="1"/>
    <col min="2832" max="2833" width="20" style="439" customWidth="1"/>
    <col min="2834" max="2834" width="1.140625" style="439" customWidth="1"/>
    <col min="2835" max="2835" width="59.5703125" style="439" customWidth="1"/>
    <col min="2836" max="2837" width="12.28515625" style="439" customWidth="1"/>
    <col min="2838" max="2838" width="1.140625" style="439" customWidth="1"/>
    <col min="2839" max="2840" width="12.28515625" style="439" customWidth="1"/>
    <col min="2841" max="2842" width="9.140625" style="439"/>
    <col min="2843" max="2843" width="10.42578125" style="439" customWidth="1"/>
    <col min="2844" max="3072" width="9.140625" style="439"/>
    <col min="3073" max="3073" width="3.7109375" style="439" customWidth="1"/>
    <col min="3074" max="3074" width="20.140625" style="439" customWidth="1"/>
    <col min="3075" max="3075" width="22.42578125" style="439" customWidth="1"/>
    <col min="3076" max="3076" width="34.5703125" style="439" customWidth="1"/>
    <col min="3077" max="3077" width="0.7109375" style="439" customWidth="1"/>
    <col min="3078" max="3079" width="17.140625" style="439" customWidth="1"/>
    <col min="3080" max="3080" width="0.7109375" style="439" customWidth="1"/>
    <col min="3081" max="3081" width="16.7109375" style="439" customWidth="1"/>
    <col min="3082" max="3082" width="17.140625" style="439" customWidth="1"/>
    <col min="3083" max="3083" width="0.7109375" style="439" customWidth="1"/>
    <col min="3084" max="3084" width="17.140625" style="439" customWidth="1"/>
    <col min="3085" max="3085" width="0.7109375" style="439" customWidth="1"/>
    <col min="3086" max="3086" width="17.140625" style="439" customWidth="1"/>
    <col min="3087" max="3087" width="3.5703125" style="439" customWidth="1"/>
    <col min="3088" max="3089" width="20" style="439" customWidth="1"/>
    <col min="3090" max="3090" width="1.140625" style="439" customWidth="1"/>
    <col min="3091" max="3091" width="59.5703125" style="439" customWidth="1"/>
    <col min="3092" max="3093" width="12.28515625" style="439" customWidth="1"/>
    <col min="3094" max="3094" width="1.140625" style="439" customWidth="1"/>
    <col min="3095" max="3096" width="12.28515625" style="439" customWidth="1"/>
    <col min="3097" max="3098" width="9.140625" style="439"/>
    <col min="3099" max="3099" width="10.42578125" style="439" customWidth="1"/>
    <col min="3100" max="3328" width="9.140625" style="439"/>
    <col min="3329" max="3329" width="3.7109375" style="439" customWidth="1"/>
    <col min="3330" max="3330" width="20.140625" style="439" customWidth="1"/>
    <col min="3331" max="3331" width="22.42578125" style="439" customWidth="1"/>
    <col min="3332" max="3332" width="34.5703125" style="439" customWidth="1"/>
    <col min="3333" max="3333" width="0.7109375" style="439" customWidth="1"/>
    <col min="3334" max="3335" width="17.140625" style="439" customWidth="1"/>
    <col min="3336" max="3336" width="0.7109375" style="439" customWidth="1"/>
    <col min="3337" max="3337" width="16.7109375" style="439" customWidth="1"/>
    <col min="3338" max="3338" width="17.140625" style="439" customWidth="1"/>
    <col min="3339" max="3339" width="0.7109375" style="439" customWidth="1"/>
    <col min="3340" max="3340" width="17.140625" style="439" customWidth="1"/>
    <col min="3341" max="3341" width="0.7109375" style="439" customWidth="1"/>
    <col min="3342" max="3342" width="17.140625" style="439" customWidth="1"/>
    <col min="3343" max="3343" width="3.5703125" style="439" customWidth="1"/>
    <col min="3344" max="3345" width="20" style="439" customWidth="1"/>
    <col min="3346" max="3346" width="1.140625" style="439" customWidth="1"/>
    <col min="3347" max="3347" width="59.5703125" style="439" customWidth="1"/>
    <col min="3348" max="3349" width="12.28515625" style="439" customWidth="1"/>
    <col min="3350" max="3350" width="1.140625" style="439" customWidth="1"/>
    <col min="3351" max="3352" width="12.28515625" style="439" customWidth="1"/>
    <col min="3353" max="3354" width="9.140625" style="439"/>
    <col min="3355" max="3355" width="10.42578125" style="439" customWidth="1"/>
    <col min="3356" max="3584" width="9.140625" style="439"/>
    <col min="3585" max="3585" width="3.7109375" style="439" customWidth="1"/>
    <col min="3586" max="3586" width="20.140625" style="439" customWidth="1"/>
    <col min="3587" max="3587" width="22.42578125" style="439" customWidth="1"/>
    <col min="3588" max="3588" width="34.5703125" style="439" customWidth="1"/>
    <col min="3589" max="3589" width="0.7109375" style="439" customWidth="1"/>
    <col min="3590" max="3591" width="17.140625" style="439" customWidth="1"/>
    <col min="3592" max="3592" width="0.7109375" style="439" customWidth="1"/>
    <col min="3593" max="3593" width="16.7109375" style="439" customWidth="1"/>
    <col min="3594" max="3594" width="17.140625" style="439" customWidth="1"/>
    <col min="3595" max="3595" width="0.7109375" style="439" customWidth="1"/>
    <col min="3596" max="3596" width="17.140625" style="439" customWidth="1"/>
    <col min="3597" max="3597" width="0.7109375" style="439" customWidth="1"/>
    <col min="3598" max="3598" width="17.140625" style="439" customWidth="1"/>
    <col min="3599" max="3599" width="3.5703125" style="439" customWidth="1"/>
    <col min="3600" max="3601" width="20" style="439" customWidth="1"/>
    <col min="3602" max="3602" width="1.140625" style="439" customWidth="1"/>
    <col min="3603" max="3603" width="59.5703125" style="439" customWidth="1"/>
    <col min="3604" max="3605" width="12.28515625" style="439" customWidth="1"/>
    <col min="3606" max="3606" width="1.140625" style="439" customWidth="1"/>
    <col min="3607" max="3608" width="12.28515625" style="439" customWidth="1"/>
    <col min="3609" max="3610" width="9.140625" style="439"/>
    <col min="3611" max="3611" width="10.42578125" style="439" customWidth="1"/>
    <col min="3612" max="3840" width="9.140625" style="439"/>
    <col min="3841" max="3841" width="3.7109375" style="439" customWidth="1"/>
    <col min="3842" max="3842" width="20.140625" style="439" customWidth="1"/>
    <col min="3843" max="3843" width="22.42578125" style="439" customWidth="1"/>
    <col min="3844" max="3844" width="34.5703125" style="439" customWidth="1"/>
    <col min="3845" max="3845" width="0.7109375" style="439" customWidth="1"/>
    <col min="3846" max="3847" width="17.140625" style="439" customWidth="1"/>
    <col min="3848" max="3848" width="0.7109375" style="439" customWidth="1"/>
    <col min="3849" max="3849" width="16.7109375" style="439" customWidth="1"/>
    <col min="3850" max="3850" width="17.140625" style="439" customWidth="1"/>
    <col min="3851" max="3851" width="0.7109375" style="439" customWidth="1"/>
    <col min="3852" max="3852" width="17.140625" style="439" customWidth="1"/>
    <col min="3853" max="3853" width="0.7109375" style="439" customWidth="1"/>
    <col min="3854" max="3854" width="17.140625" style="439" customWidth="1"/>
    <col min="3855" max="3855" width="3.5703125" style="439" customWidth="1"/>
    <col min="3856" max="3857" width="20" style="439" customWidth="1"/>
    <col min="3858" max="3858" width="1.140625" style="439" customWidth="1"/>
    <col min="3859" max="3859" width="59.5703125" style="439" customWidth="1"/>
    <col min="3860" max="3861" width="12.28515625" style="439" customWidth="1"/>
    <col min="3862" max="3862" width="1.140625" style="439" customWidth="1"/>
    <col min="3863" max="3864" width="12.28515625" style="439" customWidth="1"/>
    <col min="3865" max="3866" width="9.140625" style="439"/>
    <col min="3867" max="3867" width="10.42578125" style="439" customWidth="1"/>
    <col min="3868" max="4096" width="9.140625" style="439"/>
    <col min="4097" max="4097" width="3.7109375" style="439" customWidth="1"/>
    <col min="4098" max="4098" width="20.140625" style="439" customWidth="1"/>
    <col min="4099" max="4099" width="22.42578125" style="439" customWidth="1"/>
    <col min="4100" max="4100" width="34.5703125" style="439" customWidth="1"/>
    <col min="4101" max="4101" width="0.7109375" style="439" customWidth="1"/>
    <col min="4102" max="4103" width="17.140625" style="439" customWidth="1"/>
    <col min="4104" max="4104" width="0.7109375" style="439" customWidth="1"/>
    <col min="4105" max="4105" width="16.7109375" style="439" customWidth="1"/>
    <col min="4106" max="4106" width="17.140625" style="439" customWidth="1"/>
    <col min="4107" max="4107" width="0.7109375" style="439" customWidth="1"/>
    <col min="4108" max="4108" width="17.140625" style="439" customWidth="1"/>
    <col min="4109" max="4109" width="0.7109375" style="439" customWidth="1"/>
    <col min="4110" max="4110" width="17.140625" style="439" customWidth="1"/>
    <col min="4111" max="4111" width="3.5703125" style="439" customWidth="1"/>
    <col min="4112" max="4113" width="20" style="439" customWidth="1"/>
    <col min="4114" max="4114" width="1.140625" style="439" customWidth="1"/>
    <col min="4115" max="4115" width="59.5703125" style="439" customWidth="1"/>
    <col min="4116" max="4117" width="12.28515625" style="439" customWidth="1"/>
    <col min="4118" max="4118" width="1.140625" style="439" customWidth="1"/>
    <col min="4119" max="4120" width="12.28515625" style="439" customWidth="1"/>
    <col min="4121" max="4122" width="9.140625" style="439"/>
    <col min="4123" max="4123" width="10.42578125" style="439" customWidth="1"/>
    <col min="4124" max="4352" width="9.140625" style="439"/>
    <col min="4353" max="4353" width="3.7109375" style="439" customWidth="1"/>
    <col min="4354" max="4354" width="20.140625" style="439" customWidth="1"/>
    <col min="4355" max="4355" width="22.42578125" style="439" customWidth="1"/>
    <col min="4356" max="4356" width="34.5703125" style="439" customWidth="1"/>
    <col min="4357" max="4357" width="0.7109375" style="439" customWidth="1"/>
    <col min="4358" max="4359" width="17.140625" style="439" customWidth="1"/>
    <col min="4360" max="4360" width="0.7109375" style="439" customWidth="1"/>
    <col min="4361" max="4361" width="16.7109375" style="439" customWidth="1"/>
    <col min="4362" max="4362" width="17.140625" style="439" customWidth="1"/>
    <col min="4363" max="4363" width="0.7109375" style="439" customWidth="1"/>
    <col min="4364" max="4364" width="17.140625" style="439" customWidth="1"/>
    <col min="4365" max="4365" width="0.7109375" style="439" customWidth="1"/>
    <col min="4366" max="4366" width="17.140625" style="439" customWidth="1"/>
    <col min="4367" max="4367" width="3.5703125" style="439" customWidth="1"/>
    <col min="4368" max="4369" width="20" style="439" customWidth="1"/>
    <col min="4370" max="4370" width="1.140625" style="439" customWidth="1"/>
    <col min="4371" max="4371" width="59.5703125" style="439" customWidth="1"/>
    <col min="4372" max="4373" width="12.28515625" style="439" customWidth="1"/>
    <col min="4374" max="4374" width="1.140625" style="439" customWidth="1"/>
    <col min="4375" max="4376" width="12.28515625" style="439" customWidth="1"/>
    <col min="4377" max="4378" width="9.140625" style="439"/>
    <col min="4379" max="4379" width="10.42578125" style="439" customWidth="1"/>
    <col min="4380" max="4608" width="9.140625" style="439"/>
    <col min="4609" max="4609" width="3.7109375" style="439" customWidth="1"/>
    <col min="4610" max="4610" width="20.140625" style="439" customWidth="1"/>
    <col min="4611" max="4611" width="22.42578125" style="439" customWidth="1"/>
    <col min="4612" max="4612" width="34.5703125" style="439" customWidth="1"/>
    <col min="4613" max="4613" width="0.7109375" style="439" customWidth="1"/>
    <col min="4614" max="4615" width="17.140625" style="439" customWidth="1"/>
    <col min="4616" max="4616" width="0.7109375" style="439" customWidth="1"/>
    <col min="4617" max="4617" width="16.7109375" style="439" customWidth="1"/>
    <col min="4618" max="4618" width="17.140625" style="439" customWidth="1"/>
    <col min="4619" max="4619" width="0.7109375" style="439" customWidth="1"/>
    <col min="4620" max="4620" width="17.140625" style="439" customWidth="1"/>
    <col min="4621" max="4621" width="0.7109375" style="439" customWidth="1"/>
    <col min="4622" max="4622" width="17.140625" style="439" customWidth="1"/>
    <col min="4623" max="4623" width="3.5703125" style="439" customWidth="1"/>
    <col min="4624" max="4625" width="20" style="439" customWidth="1"/>
    <col min="4626" max="4626" width="1.140625" style="439" customWidth="1"/>
    <col min="4627" max="4627" width="59.5703125" style="439" customWidth="1"/>
    <col min="4628" max="4629" width="12.28515625" style="439" customWidth="1"/>
    <col min="4630" max="4630" width="1.140625" style="439" customWidth="1"/>
    <col min="4631" max="4632" width="12.28515625" style="439" customWidth="1"/>
    <col min="4633" max="4634" width="9.140625" style="439"/>
    <col min="4635" max="4635" width="10.42578125" style="439" customWidth="1"/>
    <col min="4636" max="4864" width="9.140625" style="439"/>
    <col min="4865" max="4865" width="3.7109375" style="439" customWidth="1"/>
    <col min="4866" max="4866" width="20.140625" style="439" customWidth="1"/>
    <col min="4867" max="4867" width="22.42578125" style="439" customWidth="1"/>
    <col min="4868" max="4868" width="34.5703125" style="439" customWidth="1"/>
    <col min="4869" max="4869" width="0.7109375" style="439" customWidth="1"/>
    <col min="4870" max="4871" width="17.140625" style="439" customWidth="1"/>
    <col min="4872" max="4872" width="0.7109375" style="439" customWidth="1"/>
    <col min="4873" max="4873" width="16.7109375" style="439" customWidth="1"/>
    <col min="4874" max="4874" width="17.140625" style="439" customWidth="1"/>
    <col min="4875" max="4875" width="0.7109375" style="439" customWidth="1"/>
    <col min="4876" max="4876" width="17.140625" style="439" customWidth="1"/>
    <col min="4877" max="4877" width="0.7109375" style="439" customWidth="1"/>
    <col min="4878" max="4878" width="17.140625" style="439" customWidth="1"/>
    <col min="4879" max="4879" width="3.5703125" style="439" customWidth="1"/>
    <col min="4880" max="4881" width="20" style="439" customWidth="1"/>
    <col min="4882" max="4882" width="1.140625" style="439" customWidth="1"/>
    <col min="4883" max="4883" width="59.5703125" style="439" customWidth="1"/>
    <col min="4884" max="4885" width="12.28515625" style="439" customWidth="1"/>
    <col min="4886" max="4886" width="1.140625" style="439" customWidth="1"/>
    <col min="4887" max="4888" width="12.28515625" style="439" customWidth="1"/>
    <col min="4889" max="4890" width="9.140625" style="439"/>
    <col min="4891" max="4891" width="10.42578125" style="439" customWidth="1"/>
    <col min="4892" max="5120" width="9.140625" style="439"/>
    <col min="5121" max="5121" width="3.7109375" style="439" customWidth="1"/>
    <col min="5122" max="5122" width="20.140625" style="439" customWidth="1"/>
    <col min="5123" max="5123" width="22.42578125" style="439" customWidth="1"/>
    <col min="5124" max="5124" width="34.5703125" style="439" customWidth="1"/>
    <col min="5125" max="5125" width="0.7109375" style="439" customWidth="1"/>
    <col min="5126" max="5127" width="17.140625" style="439" customWidth="1"/>
    <col min="5128" max="5128" width="0.7109375" style="439" customWidth="1"/>
    <col min="5129" max="5129" width="16.7109375" style="439" customWidth="1"/>
    <col min="5130" max="5130" width="17.140625" style="439" customWidth="1"/>
    <col min="5131" max="5131" width="0.7109375" style="439" customWidth="1"/>
    <col min="5132" max="5132" width="17.140625" style="439" customWidth="1"/>
    <col min="5133" max="5133" width="0.7109375" style="439" customWidth="1"/>
    <col min="5134" max="5134" width="17.140625" style="439" customWidth="1"/>
    <col min="5135" max="5135" width="3.5703125" style="439" customWidth="1"/>
    <col min="5136" max="5137" width="20" style="439" customWidth="1"/>
    <col min="5138" max="5138" width="1.140625" style="439" customWidth="1"/>
    <col min="5139" max="5139" width="59.5703125" style="439" customWidth="1"/>
    <col min="5140" max="5141" width="12.28515625" style="439" customWidth="1"/>
    <col min="5142" max="5142" width="1.140625" style="439" customWidth="1"/>
    <col min="5143" max="5144" width="12.28515625" style="439" customWidth="1"/>
    <col min="5145" max="5146" width="9.140625" style="439"/>
    <col min="5147" max="5147" width="10.42578125" style="439" customWidth="1"/>
    <col min="5148" max="5376" width="9.140625" style="439"/>
    <col min="5377" max="5377" width="3.7109375" style="439" customWidth="1"/>
    <col min="5378" max="5378" width="20.140625" style="439" customWidth="1"/>
    <col min="5379" max="5379" width="22.42578125" style="439" customWidth="1"/>
    <col min="5380" max="5380" width="34.5703125" style="439" customWidth="1"/>
    <col min="5381" max="5381" width="0.7109375" style="439" customWidth="1"/>
    <col min="5382" max="5383" width="17.140625" style="439" customWidth="1"/>
    <col min="5384" max="5384" width="0.7109375" style="439" customWidth="1"/>
    <col min="5385" max="5385" width="16.7109375" style="439" customWidth="1"/>
    <col min="5386" max="5386" width="17.140625" style="439" customWidth="1"/>
    <col min="5387" max="5387" width="0.7109375" style="439" customWidth="1"/>
    <col min="5388" max="5388" width="17.140625" style="439" customWidth="1"/>
    <col min="5389" max="5389" width="0.7109375" style="439" customWidth="1"/>
    <col min="5390" max="5390" width="17.140625" style="439" customWidth="1"/>
    <col min="5391" max="5391" width="3.5703125" style="439" customWidth="1"/>
    <col min="5392" max="5393" width="20" style="439" customWidth="1"/>
    <col min="5394" max="5394" width="1.140625" style="439" customWidth="1"/>
    <col min="5395" max="5395" width="59.5703125" style="439" customWidth="1"/>
    <col min="5396" max="5397" width="12.28515625" style="439" customWidth="1"/>
    <col min="5398" max="5398" width="1.140625" style="439" customWidth="1"/>
    <col min="5399" max="5400" width="12.28515625" style="439" customWidth="1"/>
    <col min="5401" max="5402" width="9.140625" style="439"/>
    <col min="5403" max="5403" width="10.42578125" style="439" customWidth="1"/>
    <col min="5404" max="5632" width="9.140625" style="439"/>
    <col min="5633" max="5633" width="3.7109375" style="439" customWidth="1"/>
    <col min="5634" max="5634" width="20.140625" style="439" customWidth="1"/>
    <col min="5635" max="5635" width="22.42578125" style="439" customWidth="1"/>
    <col min="5636" max="5636" width="34.5703125" style="439" customWidth="1"/>
    <col min="5637" max="5637" width="0.7109375" style="439" customWidth="1"/>
    <col min="5638" max="5639" width="17.140625" style="439" customWidth="1"/>
    <col min="5640" max="5640" width="0.7109375" style="439" customWidth="1"/>
    <col min="5641" max="5641" width="16.7109375" style="439" customWidth="1"/>
    <col min="5642" max="5642" width="17.140625" style="439" customWidth="1"/>
    <col min="5643" max="5643" width="0.7109375" style="439" customWidth="1"/>
    <col min="5644" max="5644" width="17.140625" style="439" customWidth="1"/>
    <col min="5645" max="5645" width="0.7109375" style="439" customWidth="1"/>
    <col min="5646" max="5646" width="17.140625" style="439" customWidth="1"/>
    <col min="5647" max="5647" width="3.5703125" style="439" customWidth="1"/>
    <col min="5648" max="5649" width="20" style="439" customWidth="1"/>
    <col min="5650" max="5650" width="1.140625" style="439" customWidth="1"/>
    <col min="5651" max="5651" width="59.5703125" style="439" customWidth="1"/>
    <col min="5652" max="5653" width="12.28515625" style="439" customWidth="1"/>
    <col min="5654" max="5654" width="1.140625" style="439" customWidth="1"/>
    <col min="5655" max="5656" width="12.28515625" style="439" customWidth="1"/>
    <col min="5657" max="5658" width="9.140625" style="439"/>
    <col min="5659" max="5659" width="10.42578125" style="439" customWidth="1"/>
    <col min="5660" max="5888" width="9.140625" style="439"/>
    <col min="5889" max="5889" width="3.7109375" style="439" customWidth="1"/>
    <col min="5890" max="5890" width="20.140625" style="439" customWidth="1"/>
    <col min="5891" max="5891" width="22.42578125" style="439" customWidth="1"/>
    <col min="5892" max="5892" width="34.5703125" style="439" customWidth="1"/>
    <col min="5893" max="5893" width="0.7109375" style="439" customWidth="1"/>
    <col min="5894" max="5895" width="17.140625" style="439" customWidth="1"/>
    <col min="5896" max="5896" width="0.7109375" style="439" customWidth="1"/>
    <col min="5897" max="5897" width="16.7109375" style="439" customWidth="1"/>
    <col min="5898" max="5898" width="17.140625" style="439" customWidth="1"/>
    <col min="5899" max="5899" width="0.7109375" style="439" customWidth="1"/>
    <col min="5900" max="5900" width="17.140625" style="439" customWidth="1"/>
    <col min="5901" max="5901" width="0.7109375" style="439" customWidth="1"/>
    <col min="5902" max="5902" width="17.140625" style="439" customWidth="1"/>
    <col min="5903" max="5903" width="3.5703125" style="439" customWidth="1"/>
    <col min="5904" max="5905" width="20" style="439" customWidth="1"/>
    <col min="5906" max="5906" width="1.140625" style="439" customWidth="1"/>
    <col min="5907" max="5907" width="59.5703125" style="439" customWidth="1"/>
    <col min="5908" max="5909" width="12.28515625" style="439" customWidth="1"/>
    <col min="5910" max="5910" width="1.140625" style="439" customWidth="1"/>
    <col min="5911" max="5912" width="12.28515625" style="439" customWidth="1"/>
    <col min="5913" max="5914" width="9.140625" style="439"/>
    <col min="5915" max="5915" width="10.42578125" style="439" customWidth="1"/>
    <col min="5916" max="6144" width="9.140625" style="439"/>
    <col min="6145" max="6145" width="3.7109375" style="439" customWidth="1"/>
    <col min="6146" max="6146" width="20.140625" style="439" customWidth="1"/>
    <col min="6147" max="6147" width="22.42578125" style="439" customWidth="1"/>
    <col min="6148" max="6148" width="34.5703125" style="439" customWidth="1"/>
    <col min="6149" max="6149" width="0.7109375" style="439" customWidth="1"/>
    <col min="6150" max="6151" width="17.140625" style="439" customWidth="1"/>
    <col min="6152" max="6152" width="0.7109375" style="439" customWidth="1"/>
    <col min="6153" max="6153" width="16.7109375" style="439" customWidth="1"/>
    <col min="6154" max="6154" width="17.140625" style="439" customWidth="1"/>
    <col min="6155" max="6155" width="0.7109375" style="439" customWidth="1"/>
    <col min="6156" max="6156" width="17.140625" style="439" customWidth="1"/>
    <col min="6157" max="6157" width="0.7109375" style="439" customWidth="1"/>
    <col min="6158" max="6158" width="17.140625" style="439" customWidth="1"/>
    <col min="6159" max="6159" width="3.5703125" style="439" customWidth="1"/>
    <col min="6160" max="6161" width="20" style="439" customWidth="1"/>
    <col min="6162" max="6162" width="1.140625" style="439" customWidth="1"/>
    <col min="6163" max="6163" width="59.5703125" style="439" customWidth="1"/>
    <col min="6164" max="6165" width="12.28515625" style="439" customWidth="1"/>
    <col min="6166" max="6166" width="1.140625" style="439" customWidth="1"/>
    <col min="6167" max="6168" width="12.28515625" style="439" customWidth="1"/>
    <col min="6169" max="6170" width="9.140625" style="439"/>
    <col min="6171" max="6171" width="10.42578125" style="439" customWidth="1"/>
    <col min="6172" max="6400" width="9.140625" style="439"/>
    <col min="6401" max="6401" width="3.7109375" style="439" customWidth="1"/>
    <col min="6402" max="6402" width="20.140625" style="439" customWidth="1"/>
    <col min="6403" max="6403" width="22.42578125" style="439" customWidth="1"/>
    <col min="6404" max="6404" width="34.5703125" style="439" customWidth="1"/>
    <col min="6405" max="6405" width="0.7109375" style="439" customWidth="1"/>
    <col min="6406" max="6407" width="17.140625" style="439" customWidth="1"/>
    <col min="6408" max="6408" width="0.7109375" style="439" customWidth="1"/>
    <col min="6409" max="6409" width="16.7109375" style="439" customWidth="1"/>
    <col min="6410" max="6410" width="17.140625" style="439" customWidth="1"/>
    <col min="6411" max="6411" width="0.7109375" style="439" customWidth="1"/>
    <col min="6412" max="6412" width="17.140625" style="439" customWidth="1"/>
    <col min="6413" max="6413" width="0.7109375" style="439" customWidth="1"/>
    <col min="6414" max="6414" width="17.140625" style="439" customWidth="1"/>
    <col min="6415" max="6415" width="3.5703125" style="439" customWidth="1"/>
    <col min="6416" max="6417" width="20" style="439" customWidth="1"/>
    <col min="6418" max="6418" width="1.140625" style="439" customWidth="1"/>
    <col min="6419" max="6419" width="59.5703125" style="439" customWidth="1"/>
    <col min="6420" max="6421" width="12.28515625" style="439" customWidth="1"/>
    <col min="6422" max="6422" width="1.140625" style="439" customWidth="1"/>
    <col min="6423" max="6424" width="12.28515625" style="439" customWidth="1"/>
    <col min="6425" max="6426" width="9.140625" style="439"/>
    <col min="6427" max="6427" width="10.42578125" style="439" customWidth="1"/>
    <col min="6428" max="6656" width="9.140625" style="439"/>
    <col min="6657" max="6657" width="3.7109375" style="439" customWidth="1"/>
    <col min="6658" max="6658" width="20.140625" style="439" customWidth="1"/>
    <col min="6659" max="6659" width="22.42578125" style="439" customWidth="1"/>
    <col min="6660" max="6660" width="34.5703125" style="439" customWidth="1"/>
    <col min="6661" max="6661" width="0.7109375" style="439" customWidth="1"/>
    <col min="6662" max="6663" width="17.140625" style="439" customWidth="1"/>
    <col min="6664" max="6664" width="0.7109375" style="439" customWidth="1"/>
    <col min="6665" max="6665" width="16.7109375" style="439" customWidth="1"/>
    <col min="6666" max="6666" width="17.140625" style="439" customWidth="1"/>
    <col min="6667" max="6667" width="0.7109375" style="439" customWidth="1"/>
    <col min="6668" max="6668" width="17.140625" style="439" customWidth="1"/>
    <col min="6669" max="6669" width="0.7109375" style="439" customWidth="1"/>
    <col min="6670" max="6670" width="17.140625" style="439" customWidth="1"/>
    <col min="6671" max="6671" width="3.5703125" style="439" customWidth="1"/>
    <col min="6672" max="6673" width="20" style="439" customWidth="1"/>
    <col min="6674" max="6674" width="1.140625" style="439" customWidth="1"/>
    <col min="6675" max="6675" width="59.5703125" style="439" customWidth="1"/>
    <col min="6676" max="6677" width="12.28515625" style="439" customWidth="1"/>
    <col min="6678" max="6678" width="1.140625" style="439" customWidth="1"/>
    <col min="6679" max="6680" width="12.28515625" style="439" customWidth="1"/>
    <col min="6681" max="6682" width="9.140625" style="439"/>
    <col min="6683" max="6683" width="10.42578125" style="439" customWidth="1"/>
    <col min="6684" max="6912" width="9.140625" style="439"/>
    <col min="6913" max="6913" width="3.7109375" style="439" customWidth="1"/>
    <col min="6914" max="6914" width="20.140625" style="439" customWidth="1"/>
    <col min="6915" max="6915" width="22.42578125" style="439" customWidth="1"/>
    <col min="6916" max="6916" width="34.5703125" style="439" customWidth="1"/>
    <col min="6917" max="6917" width="0.7109375" style="439" customWidth="1"/>
    <col min="6918" max="6919" width="17.140625" style="439" customWidth="1"/>
    <col min="6920" max="6920" width="0.7109375" style="439" customWidth="1"/>
    <col min="6921" max="6921" width="16.7109375" style="439" customWidth="1"/>
    <col min="6922" max="6922" width="17.140625" style="439" customWidth="1"/>
    <col min="6923" max="6923" width="0.7109375" style="439" customWidth="1"/>
    <col min="6924" max="6924" width="17.140625" style="439" customWidth="1"/>
    <col min="6925" max="6925" width="0.7109375" style="439" customWidth="1"/>
    <col min="6926" max="6926" width="17.140625" style="439" customWidth="1"/>
    <col min="6927" max="6927" width="3.5703125" style="439" customWidth="1"/>
    <col min="6928" max="6929" width="20" style="439" customWidth="1"/>
    <col min="6930" max="6930" width="1.140625" style="439" customWidth="1"/>
    <col min="6931" max="6931" width="59.5703125" style="439" customWidth="1"/>
    <col min="6932" max="6933" width="12.28515625" style="439" customWidth="1"/>
    <col min="6934" max="6934" width="1.140625" style="439" customWidth="1"/>
    <col min="6935" max="6936" width="12.28515625" style="439" customWidth="1"/>
    <col min="6937" max="6938" width="9.140625" style="439"/>
    <col min="6939" max="6939" width="10.42578125" style="439" customWidth="1"/>
    <col min="6940" max="7168" width="9.140625" style="439"/>
    <col min="7169" max="7169" width="3.7109375" style="439" customWidth="1"/>
    <col min="7170" max="7170" width="20.140625" style="439" customWidth="1"/>
    <col min="7171" max="7171" width="22.42578125" style="439" customWidth="1"/>
    <col min="7172" max="7172" width="34.5703125" style="439" customWidth="1"/>
    <col min="7173" max="7173" width="0.7109375" style="439" customWidth="1"/>
    <col min="7174" max="7175" width="17.140625" style="439" customWidth="1"/>
    <col min="7176" max="7176" width="0.7109375" style="439" customWidth="1"/>
    <col min="7177" max="7177" width="16.7109375" style="439" customWidth="1"/>
    <col min="7178" max="7178" width="17.140625" style="439" customWidth="1"/>
    <col min="7179" max="7179" width="0.7109375" style="439" customWidth="1"/>
    <col min="7180" max="7180" width="17.140625" style="439" customWidth="1"/>
    <col min="7181" max="7181" width="0.7109375" style="439" customWidth="1"/>
    <col min="7182" max="7182" width="17.140625" style="439" customWidth="1"/>
    <col min="7183" max="7183" width="3.5703125" style="439" customWidth="1"/>
    <col min="7184" max="7185" width="20" style="439" customWidth="1"/>
    <col min="7186" max="7186" width="1.140625" style="439" customWidth="1"/>
    <col min="7187" max="7187" width="59.5703125" style="439" customWidth="1"/>
    <col min="7188" max="7189" width="12.28515625" style="439" customWidth="1"/>
    <col min="7190" max="7190" width="1.140625" style="439" customWidth="1"/>
    <col min="7191" max="7192" width="12.28515625" style="439" customWidth="1"/>
    <col min="7193" max="7194" width="9.140625" style="439"/>
    <col min="7195" max="7195" width="10.42578125" style="439" customWidth="1"/>
    <col min="7196" max="7424" width="9.140625" style="439"/>
    <col min="7425" max="7425" width="3.7109375" style="439" customWidth="1"/>
    <col min="7426" max="7426" width="20.140625" style="439" customWidth="1"/>
    <col min="7427" max="7427" width="22.42578125" style="439" customWidth="1"/>
    <col min="7428" max="7428" width="34.5703125" style="439" customWidth="1"/>
    <col min="7429" max="7429" width="0.7109375" style="439" customWidth="1"/>
    <col min="7430" max="7431" width="17.140625" style="439" customWidth="1"/>
    <col min="7432" max="7432" width="0.7109375" style="439" customWidth="1"/>
    <col min="7433" max="7433" width="16.7109375" style="439" customWidth="1"/>
    <col min="7434" max="7434" width="17.140625" style="439" customWidth="1"/>
    <col min="7435" max="7435" width="0.7109375" style="439" customWidth="1"/>
    <col min="7436" max="7436" width="17.140625" style="439" customWidth="1"/>
    <col min="7437" max="7437" width="0.7109375" style="439" customWidth="1"/>
    <col min="7438" max="7438" width="17.140625" style="439" customWidth="1"/>
    <col min="7439" max="7439" width="3.5703125" style="439" customWidth="1"/>
    <col min="7440" max="7441" width="20" style="439" customWidth="1"/>
    <col min="7442" max="7442" width="1.140625" style="439" customWidth="1"/>
    <col min="7443" max="7443" width="59.5703125" style="439" customWidth="1"/>
    <col min="7444" max="7445" width="12.28515625" style="439" customWidth="1"/>
    <col min="7446" max="7446" width="1.140625" style="439" customWidth="1"/>
    <col min="7447" max="7448" width="12.28515625" style="439" customWidth="1"/>
    <col min="7449" max="7450" width="9.140625" style="439"/>
    <col min="7451" max="7451" width="10.42578125" style="439" customWidth="1"/>
    <col min="7452" max="7680" width="9.140625" style="439"/>
    <col min="7681" max="7681" width="3.7109375" style="439" customWidth="1"/>
    <col min="7682" max="7682" width="20.140625" style="439" customWidth="1"/>
    <col min="7683" max="7683" width="22.42578125" style="439" customWidth="1"/>
    <col min="7684" max="7684" width="34.5703125" style="439" customWidth="1"/>
    <col min="7685" max="7685" width="0.7109375" style="439" customWidth="1"/>
    <col min="7686" max="7687" width="17.140625" style="439" customWidth="1"/>
    <col min="7688" max="7688" width="0.7109375" style="439" customWidth="1"/>
    <col min="7689" max="7689" width="16.7109375" style="439" customWidth="1"/>
    <col min="7690" max="7690" width="17.140625" style="439" customWidth="1"/>
    <col min="7691" max="7691" width="0.7109375" style="439" customWidth="1"/>
    <col min="7692" max="7692" width="17.140625" style="439" customWidth="1"/>
    <col min="7693" max="7693" width="0.7109375" style="439" customWidth="1"/>
    <col min="7694" max="7694" width="17.140625" style="439" customWidth="1"/>
    <col min="7695" max="7695" width="3.5703125" style="439" customWidth="1"/>
    <col min="7696" max="7697" width="20" style="439" customWidth="1"/>
    <col min="7698" max="7698" width="1.140625" style="439" customWidth="1"/>
    <col min="7699" max="7699" width="59.5703125" style="439" customWidth="1"/>
    <col min="7700" max="7701" width="12.28515625" style="439" customWidth="1"/>
    <col min="7702" max="7702" width="1.140625" style="439" customWidth="1"/>
    <col min="7703" max="7704" width="12.28515625" style="439" customWidth="1"/>
    <col min="7705" max="7706" width="9.140625" style="439"/>
    <col min="7707" max="7707" width="10.42578125" style="439" customWidth="1"/>
    <col min="7708" max="7936" width="9.140625" style="439"/>
    <col min="7937" max="7937" width="3.7109375" style="439" customWidth="1"/>
    <col min="7938" max="7938" width="20.140625" style="439" customWidth="1"/>
    <col min="7939" max="7939" width="22.42578125" style="439" customWidth="1"/>
    <col min="7940" max="7940" width="34.5703125" style="439" customWidth="1"/>
    <col min="7941" max="7941" width="0.7109375" style="439" customWidth="1"/>
    <col min="7942" max="7943" width="17.140625" style="439" customWidth="1"/>
    <col min="7944" max="7944" width="0.7109375" style="439" customWidth="1"/>
    <col min="7945" max="7945" width="16.7109375" style="439" customWidth="1"/>
    <col min="7946" max="7946" width="17.140625" style="439" customWidth="1"/>
    <col min="7947" max="7947" width="0.7109375" style="439" customWidth="1"/>
    <col min="7948" max="7948" width="17.140625" style="439" customWidth="1"/>
    <col min="7949" max="7949" width="0.7109375" style="439" customWidth="1"/>
    <col min="7950" max="7950" width="17.140625" style="439" customWidth="1"/>
    <col min="7951" max="7951" width="3.5703125" style="439" customWidth="1"/>
    <col min="7952" max="7953" width="20" style="439" customWidth="1"/>
    <col min="7954" max="7954" width="1.140625" style="439" customWidth="1"/>
    <col min="7955" max="7955" width="59.5703125" style="439" customWidth="1"/>
    <col min="7956" max="7957" width="12.28515625" style="439" customWidth="1"/>
    <col min="7958" max="7958" width="1.140625" style="439" customWidth="1"/>
    <col min="7959" max="7960" width="12.28515625" style="439" customWidth="1"/>
    <col min="7961" max="7962" width="9.140625" style="439"/>
    <col min="7963" max="7963" width="10.42578125" style="439" customWidth="1"/>
    <col min="7964" max="8192" width="9.140625" style="439"/>
    <col min="8193" max="8193" width="3.7109375" style="439" customWidth="1"/>
    <col min="8194" max="8194" width="20.140625" style="439" customWidth="1"/>
    <col min="8195" max="8195" width="22.42578125" style="439" customWidth="1"/>
    <col min="8196" max="8196" width="34.5703125" style="439" customWidth="1"/>
    <col min="8197" max="8197" width="0.7109375" style="439" customWidth="1"/>
    <col min="8198" max="8199" width="17.140625" style="439" customWidth="1"/>
    <col min="8200" max="8200" width="0.7109375" style="439" customWidth="1"/>
    <col min="8201" max="8201" width="16.7109375" style="439" customWidth="1"/>
    <col min="8202" max="8202" width="17.140625" style="439" customWidth="1"/>
    <col min="8203" max="8203" width="0.7109375" style="439" customWidth="1"/>
    <col min="8204" max="8204" width="17.140625" style="439" customWidth="1"/>
    <col min="8205" max="8205" width="0.7109375" style="439" customWidth="1"/>
    <col min="8206" max="8206" width="17.140625" style="439" customWidth="1"/>
    <col min="8207" max="8207" width="3.5703125" style="439" customWidth="1"/>
    <col min="8208" max="8209" width="20" style="439" customWidth="1"/>
    <col min="8210" max="8210" width="1.140625" style="439" customWidth="1"/>
    <col min="8211" max="8211" width="59.5703125" style="439" customWidth="1"/>
    <col min="8212" max="8213" width="12.28515625" style="439" customWidth="1"/>
    <col min="8214" max="8214" width="1.140625" style="439" customWidth="1"/>
    <col min="8215" max="8216" width="12.28515625" style="439" customWidth="1"/>
    <col min="8217" max="8218" width="9.140625" style="439"/>
    <col min="8219" max="8219" width="10.42578125" style="439" customWidth="1"/>
    <col min="8220" max="8448" width="9.140625" style="439"/>
    <col min="8449" max="8449" width="3.7109375" style="439" customWidth="1"/>
    <col min="8450" max="8450" width="20.140625" style="439" customWidth="1"/>
    <col min="8451" max="8451" width="22.42578125" style="439" customWidth="1"/>
    <col min="8452" max="8452" width="34.5703125" style="439" customWidth="1"/>
    <col min="8453" max="8453" width="0.7109375" style="439" customWidth="1"/>
    <col min="8454" max="8455" width="17.140625" style="439" customWidth="1"/>
    <col min="8456" max="8456" width="0.7109375" style="439" customWidth="1"/>
    <col min="8457" max="8457" width="16.7109375" style="439" customWidth="1"/>
    <col min="8458" max="8458" width="17.140625" style="439" customWidth="1"/>
    <col min="8459" max="8459" width="0.7109375" style="439" customWidth="1"/>
    <col min="8460" max="8460" width="17.140625" style="439" customWidth="1"/>
    <col min="8461" max="8461" width="0.7109375" style="439" customWidth="1"/>
    <col min="8462" max="8462" width="17.140625" style="439" customWidth="1"/>
    <col min="8463" max="8463" width="3.5703125" style="439" customWidth="1"/>
    <col min="8464" max="8465" width="20" style="439" customWidth="1"/>
    <col min="8466" max="8466" width="1.140625" style="439" customWidth="1"/>
    <col min="8467" max="8467" width="59.5703125" style="439" customWidth="1"/>
    <col min="8468" max="8469" width="12.28515625" style="439" customWidth="1"/>
    <col min="8470" max="8470" width="1.140625" style="439" customWidth="1"/>
    <col min="8471" max="8472" width="12.28515625" style="439" customWidth="1"/>
    <col min="8473" max="8474" width="9.140625" style="439"/>
    <col min="8475" max="8475" width="10.42578125" style="439" customWidth="1"/>
    <col min="8476" max="8704" width="9.140625" style="439"/>
    <col min="8705" max="8705" width="3.7109375" style="439" customWidth="1"/>
    <col min="8706" max="8706" width="20.140625" style="439" customWidth="1"/>
    <col min="8707" max="8707" width="22.42578125" style="439" customWidth="1"/>
    <col min="8708" max="8708" width="34.5703125" style="439" customWidth="1"/>
    <col min="8709" max="8709" width="0.7109375" style="439" customWidth="1"/>
    <col min="8710" max="8711" width="17.140625" style="439" customWidth="1"/>
    <col min="8712" max="8712" width="0.7109375" style="439" customWidth="1"/>
    <col min="8713" max="8713" width="16.7109375" style="439" customWidth="1"/>
    <col min="8714" max="8714" width="17.140625" style="439" customWidth="1"/>
    <col min="8715" max="8715" width="0.7109375" style="439" customWidth="1"/>
    <col min="8716" max="8716" width="17.140625" style="439" customWidth="1"/>
    <col min="8717" max="8717" width="0.7109375" style="439" customWidth="1"/>
    <col min="8718" max="8718" width="17.140625" style="439" customWidth="1"/>
    <col min="8719" max="8719" width="3.5703125" style="439" customWidth="1"/>
    <col min="8720" max="8721" width="20" style="439" customWidth="1"/>
    <col min="8722" max="8722" width="1.140625" style="439" customWidth="1"/>
    <col min="8723" max="8723" width="59.5703125" style="439" customWidth="1"/>
    <col min="8724" max="8725" width="12.28515625" style="439" customWidth="1"/>
    <col min="8726" max="8726" width="1.140625" style="439" customWidth="1"/>
    <col min="8727" max="8728" width="12.28515625" style="439" customWidth="1"/>
    <col min="8729" max="8730" width="9.140625" style="439"/>
    <col min="8731" max="8731" width="10.42578125" style="439" customWidth="1"/>
    <col min="8732" max="8960" width="9.140625" style="439"/>
    <col min="8961" max="8961" width="3.7109375" style="439" customWidth="1"/>
    <col min="8962" max="8962" width="20.140625" style="439" customWidth="1"/>
    <col min="8963" max="8963" width="22.42578125" style="439" customWidth="1"/>
    <col min="8964" max="8964" width="34.5703125" style="439" customWidth="1"/>
    <col min="8965" max="8965" width="0.7109375" style="439" customWidth="1"/>
    <col min="8966" max="8967" width="17.140625" style="439" customWidth="1"/>
    <col min="8968" max="8968" width="0.7109375" style="439" customWidth="1"/>
    <col min="8969" max="8969" width="16.7109375" style="439" customWidth="1"/>
    <col min="8970" max="8970" width="17.140625" style="439" customWidth="1"/>
    <col min="8971" max="8971" width="0.7109375" style="439" customWidth="1"/>
    <col min="8972" max="8972" width="17.140625" style="439" customWidth="1"/>
    <col min="8973" max="8973" width="0.7109375" style="439" customWidth="1"/>
    <col min="8974" max="8974" width="17.140625" style="439" customWidth="1"/>
    <col min="8975" max="8975" width="3.5703125" style="439" customWidth="1"/>
    <col min="8976" max="8977" width="20" style="439" customWidth="1"/>
    <col min="8978" max="8978" width="1.140625" style="439" customWidth="1"/>
    <col min="8979" max="8979" width="59.5703125" style="439" customWidth="1"/>
    <col min="8980" max="8981" width="12.28515625" style="439" customWidth="1"/>
    <col min="8982" max="8982" width="1.140625" style="439" customWidth="1"/>
    <col min="8983" max="8984" width="12.28515625" style="439" customWidth="1"/>
    <col min="8985" max="8986" width="9.140625" style="439"/>
    <col min="8987" max="8987" width="10.42578125" style="439" customWidth="1"/>
    <col min="8988" max="9216" width="9.140625" style="439"/>
    <col min="9217" max="9217" width="3.7109375" style="439" customWidth="1"/>
    <col min="9218" max="9218" width="20.140625" style="439" customWidth="1"/>
    <col min="9219" max="9219" width="22.42578125" style="439" customWidth="1"/>
    <col min="9220" max="9220" width="34.5703125" style="439" customWidth="1"/>
    <col min="9221" max="9221" width="0.7109375" style="439" customWidth="1"/>
    <col min="9222" max="9223" width="17.140625" style="439" customWidth="1"/>
    <col min="9224" max="9224" width="0.7109375" style="439" customWidth="1"/>
    <col min="9225" max="9225" width="16.7109375" style="439" customWidth="1"/>
    <col min="9226" max="9226" width="17.140625" style="439" customWidth="1"/>
    <col min="9227" max="9227" width="0.7109375" style="439" customWidth="1"/>
    <col min="9228" max="9228" width="17.140625" style="439" customWidth="1"/>
    <col min="9229" max="9229" width="0.7109375" style="439" customWidth="1"/>
    <col min="9230" max="9230" width="17.140625" style="439" customWidth="1"/>
    <col min="9231" max="9231" width="3.5703125" style="439" customWidth="1"/>
    <col min="9232" max="9233" width="20" style="439" customWidth="1"/>
    <col min="9234" max="9234" width="1.140625" style="439" customWidth="1"/>
    <col min="9235" max="9235" width="59.5703125" style="439" customWidth="1"/>
    <col min="9236" max="9237" width="12.28515625" style="439" customWidth="1"/>
    <col min="9238" max="9238" width="1.140625" style="439" customWidth="1"/>
    <col min="9239" max="9240" width="12.28515625" style="439" customWidth="1"/>
    <col min="9241" max="9242" width="9.140625" style="439"/>
    <col min="9243" max="9243" width="10.42578125" style="439" customWidth="1"/>
    <col min="9244" max="9472" width="9.140625" style="439"/>
    <col min="9473" max="9473" width="3.7109375" style="439" customWidth="1"/>
    <col min="9474" max="9474" width="20.140625" style="439" customWidth="1"/>
    <col min="9475" max="9475" width="22.42578125" style="439" customWidth="1"/>
    <col min="9476" max="9476" width="34.5703125" style="439" customWidth="1"/>
    <col min="9477" max="9477" width="0.7109375" style="439" customWidth="1"/>
    <col min="9478" max="9479" width="17.140625" style="439" customWidth="1"/>
    <col min="9480" max="9480" width="0.7109375" style="439" customWidth="1"/>
    <col min="9481" max="9481" width="16.7109375" style="439" customWidth="1"/>
    <col min="9482" max="9482" width="17.140625" style="439" customWidth="1"/>
    <col min="9483" max="9483" width="0.7109375" style="439" customWidth="1"/>
    <col min="9484" max="9484" width="17.140625" style="439" customWidth="1"/>
    <col min="9485" max="9485" width="0.7109375" style="439" customWidth="1"/>
    <col min="9486" max="9486" width="17.140625" style="439" customWidth="1"/>
    <col min="9487" max="9487" width="3.5703125" style="439" customWidth="1"/>
    <col min="9488" max="9489" width="20" style="439" customWidth="1"/>
    <col min="9490" max="9490" width="1.140625" style="439" customWidth="1"/>
    <col min="9491" max="9491" width="59.5703125" style="439" customWidth="1"/>
    <col min="9492" max="9493" width="12.28515625" style="439" customWidth="1"/>
    <col min="9494" max="9494" width="1.140625" style="439" customWidth="1"/>
    <col min="9495" max="9496" width="12.28515625" style="439" customWidth="1"/>
    <col min="9497" max="9498" width="9.140625" style="439"/>
    <col min="9499" max="9499" width="10.42578125" style="439" customWidth="1"/>
    <col min="9500" max="9728" width="9.140625" style="439"/>
    <col min="9729" max="9729" width="3.7109375" style="439" customWidth="1"/>
    <col min="9730" max="9730" width="20.140625" style="439" customWidth="1"/>
    <col min="9731" max="9731" width="22.42578125" style="439" customWidth="1"/>
    <col min="9732" max="9732" width="34.5703125" style="439" customWidth="1"/>
    <col min="9733" max="9733" width="0.7109375" style="439" customWidth="1"/>
    <col min="9734" max="9735" width="17.140625" style="439" customWidth="1"/>
    <col min="9736" max="9736" width="0.7109375" style="439" customWidth="1"/>
    <col min="9737" max="9737" width="16.7109375" style="439" customWidth="1"/>
    <col min="9738" max="9738" width="17.140625" style="439" customWidth="1"/>
    <col min="9739" max="9739" width="0.7109375" style="439" customWidth="1"/>
    <col min="9740" max="9740" width="17.140625" style="439" customWidth="1"/>
    <col min="9741" max="9741" width="0.7109375" style="439" customWidth="1"/>
    <col min="9742" max="9742" width="17.140625" style="439" customWidth="1"/>
    <col min="9743" max="9743" width="3.5703125" style="439" customWidth="1"/>
    <col min="9744" max="9745" width="20" style="439" customWidth="1"/>
    <col min="9746" max="9746" width="1.140625" style="439" customWidth="1"/>
    <col min="9747" max="9747" width="59.5703125" style="439" customWidth="1"/>
    <col min="9748" max="9749" width="12.28515625" style="439" customWidth="1"/>
    <col min="9750" max="9750" width="1.140625" style="439" customWidth="1"/>
    <col min="9751" max="9752" width="12.28515625" style="439" customWidth="1"/>
    <col min="9753" max="9754" width="9.140625" style="439"/>
    <col min="9755" max="9755" width="10.42578125" style="439" customWidth="1"/>
    <col min="9756" max="9984" width="9.140625" style="439"/>
    <col min="9985" max="9985" width="3.7109375" style="439" customWidth="1"/>
    <col min="9986" max="9986" width="20.140625" style="439" customWidth="1"/>
    <col min="9987" max="9987" width="22.42578125" style="439" customWidth="1"/>
    <col min="9988" max="9988" width="34.5703125" style="439" customWidth="1"/>
    <col min="9989" max="9989" width="0.7109375" style="439" customWidth="1"/>
    <col min="9990" max="9991" width="17.140625" style="439" customWidth="1"/>
    <col min="9992" max="9992" width="0.7109375" style="439" customWidth="1"/>
    <col min="9993" max="9993" width="16.7109375" style="439" customWidth="1"/>
    <col min="9994" max="9994" width="17.140625" style="439" customWidth="1"/>
    <col min="9995" max="9995" width="0.7109375" style="439" customWidth="1"/>
    <col min="9996" max="9996" width="17.140625" style="439" customWidth="1"/>
    <col min="9997" max="9997" width="0.7109375" style="439" customWidth="1"/>
    <col min="9998" max="9998" width="17.140625" style="439" customWidth="1"/>
    <col min="9999" max="9999" width="3.5703125" style="439" customWidth="1"/>
    <col min="10000" max="10001" width="20" style="439" customWidth="1"/>
    <col min="10002" max="10002" width="1.140625" style="439" customWidth="1"/>
    <col min="10003" max="10003" width="59.5703125" style="439" customWidth="1"/>
    <col min="10004" max="10005" width="12.28515625" style="439" customWidth="1"/>
    <col min="10006" max="10006" width="1.140625" style="439" customWidth="1"/>
    <col min="10007" max="10008" width="12.28515625" style="439" customWidth="1"/>
    <col min="10009" max="10010" width="9.140625" style="439"/>
    <col min="10011" max="10011" width="10.42578125" style="439" customWidth="1"/>
    <col min="10012" max="10240" width="9.140625" style="439"/>
    <col min="10241" max="10241" width="3.7109375" style="439" customWidth="1"/>
    <col min="10242" max="10242" width="20.140625" style="439" customWidth="1"/>
    <col min="10243" max="10243" width="22.42578125" style="439" customWidth="1"/>
    <col min="10244" max="10244" width="34.5703125" style="439" customWidth="1"/>
    <col min="10245" max="10245" width="0.7109375" style="439" customWidth="1"/>
    <col min="10246" max="10247" width="17.140625" style="439" customWidth="1"/>
    <col min="10248" max="10248" width="0.7109375" style="439" customWidth="1"/>
    <col min="10249" max="10249" width="16.7109375" style="439" customWidth="1"/>
    <col min="10250" max="10250" width="17.140625" style="439" customWidth="1"/>
    <col min="10251" max="10251" width="0.7109375" style="439" customWidth="1"/>
    <col min="10252" max="10252" width="17.140625" style="439" customWidth="1"/>
    <col min="10253" max="10253" width="0.7109375" style="439" customWidth="1"/>
    <col min="10254" max="10254" width="17.140625" style="439" customWidth="1"/>
    <col min="10255" max="10255" width="3.5703125" style="439" customWidth="1"/>
    <col min="10256" max="10257" width="20" style="439" customWidth="1"/>
    <col min="10258" max="10258" width="1.140625" style="439" customWidth="1"/>
    <col min="10259" max="10259" width="59.5703125" style="439" customWidth="1"/>
    <col min="10260" max="10261" width="12.28515625" style="439" customWidth="1"/>
    <col min="10262" max="10262" width="1.140625" style="439" customWidth="1"/>
    <col min="10263" max="10264" width="12.28515625" style="439" customWidth="1"/>
    <col min="10265" max="10266" width="9.140625" style="439"/>
    <col min="10267" max="10267" width="10.42578125" style="439" customWidth="1"/>
    <col min="10268" max="10496" width="9.140625" style="439"/>
    <col min="10497" max="10497" width="3.7109375" style="439" customWidth="1"/>
    <col min="10498" max="10498" width="20.140625" style="439" customWidth="1"/>
    <col min="10499" max="10499" width="22.42578125" style="439" customWidth="1"/>
    <col min="10500" max="10500" width="34.5703125" style="439" customWidth="1"/>
    <col min="10501" max="10501" width="0.7109375" style="439" customWidth="1"/>
    <col min="10502" max="10503" width="17.140625" style="439" customWidth="1"/>
    <col min="10504" max="10504" width="0.7109375" style="439" customWidth="1"/>
    <col min="10505" max="10505" width="16.7109375" style="439" customWidth="1"/>
    <col min="10506" max="10506" width="17.140625" style="439" customWidth="1"/>
    <col min="10507" max="10507" width="0.7109375" style="439" customWidth="1"/>
    <col min="10508" max="10508" width="17.140625" style="439" customWidth="1"/>
    <col min="10509" max="10509" width="0.7109375" style="439" customWidth="1"/>
    <col min="10510" max="10510" width="17.140625" style="439" customWidth="1"/>
    <col min="10511" max="10511" width="3.5703125" style="439" customWidth="1"/>
    <col min="10512" max="10513" width="20" style="439" customWidth="1"/>
    <col min="10514" max="10514" width="1.140625" style="439" customWidth="1"/>
    <col min="10515" max="10515" width="59.5703125" style="439" customWidth="1"/>
    <col min="10516" max="10517" width="12.28515625" style="439" customWidth="1"/>
    <col min="10518" max="10518" width="1.140625" style="439" customWidth="1"/>
    <col min="10519" max="10520" width="12.28515625" style="439" customWidth="1"/>
    <col min="10521" max="10522" width="9.140625" style="439"/>
    <col min="10523" max="10523" width="10.42578125" style="439" customWidth="1"/>
    <col min="10524" max="10752" width="9.140625" style="439"/>
    <col min="10753" max="10753" width="3.7109375" style="439" customWidth="1"/>
    <col min="10754" max="10754" width="20.140625" style="439" customWidth="1"/>
    <col min="10755" max="10755" width="22.42578125" style="439" customWidth="1"/>
    <col min="10756" max="10756" width="34.5703125" style="439" customWidth="1"/>
    <col min="10757" max="10757" width="0.7109375" style="439" customWidth="1"/>
    <col min="10758" max="10759" width="17.140625" style="439" customWidth="1"/>
    <col min="10760" max="10760" width="0.7109375" style="439" customWidth="1"/>
    <col min="10761" max="10761" width="16.7109375" style="439" customWidth="1"/>
    <col min="10762" max="10762" width="17.140625" style="439" customWidth="1"/>
    <col min="10763" max="10763" width="0.7109375" style="439" customWidth="1"/>
    <col min="10764" max="10764" width="17.140625" style="439" customWidth="1"/>
    <col min="10765" max="10765" width="0.7109375" style="439" customWidth="1"/>
    <col min="10766" max="10766" width="17.140625" style="439" customWidth="1"/>
    <col min="10767" max="10767" width="3.5703125" style="439" customWidth="1"/>
    <col min="10768" max="10769" width="20" style="439" customWidth="1"/>
    <col min="10770" max="10770" width="1.140625" style="439" customWidth="1"/>
    <col min="10771" max="10771" width="59.5703125" style="439" customWidth="1"/>
    <col min="10772" max="10773" width="12.28515625" style="439" customWidth="1"/>
    <col min="10774" max="10774" width="1.140625" style="439" customWidth="1"/>
    <col min="10775" max="10776" width="12.28515625" style="439" customWidth="1"/>
    <col min="10777" max="10778" width="9.140625" style="439"/>
    <col min="10779" max="10779" width="10.42578125" style="439" customWidth="1"/>
    <col min="10780" max="11008" width="9.140625" style="439"/>
    <col min="11009" max="11009" width="3.7109375" style="439" customWidth="1"/>
    <col min="11010" max="11010" width="20.140625" style="439" customWidth="1"/>
    <col min="11011" max="11011" width="22.42578125" style="439" customWidth="1"/>
    <col min="11012" max="11012" width="34.5703125" style="439" customWidth="1"/>
    <col min="11013" max="11013" width="0.7109375" style="439" customWidth="1"/>
    <col min="11014" max="11015" width="17.140625" style="439" customWidth="1"/>
    <col min="11016" max="11016" width="0.7109375" style="439" customWidth="1"/>
    <col min="11017" max="11017" width="16.7109375" style="439" customWidth="1"/>
    <col min="11018" max="11018" width="17.140625" style="439" customWidth="1"/>
    <col min="11019" max="11019" width="0.7109375" style="439" customWidth="1"/>
    <col min="11020" max="11020" width="17.140625" style="439" customWidth="1"/>
    <col min="11021" max="11021" width="0.7109375" style="439" customWidth="1"/>
    <col min="11022" max="11022" width="17.140625" style="439" customWidth="1"/>
    <col min="11023" max="11023" width="3.5703125" style="439" customWidth="1"/>
    <col min="11024" max="11025" width="20" style="439" customWidth="1"/>
    <col min="11026" max="11026" width="1.140625" style="439" customWidth="1"/>
    <col min="11027" max="11027" width="59.5703125" style="439" customWidth="1"/>
    <col min="11028" max="11029" width="12.28515625" style="439" customWidth="1"/>
    <col min="11030" max="11030" width="1.140625" style="439" customWidth="1"/>
    <col min="11031" max="11032" width="12.28515625" style="439" customWidth="1"/>
    <col min="11033" max="11034" width="9.140625" style="439"/>
    <col min="11035" max="11035" width="10.42578125" style="439" customWidth="1"/>
    <col min="11036" max="11264" width="9.140625" style="439"/>
    <col min="11265" max="11265" width="3.7109375" style="439" customWidth="1"/>
    <col min="11266" max="11266" width="20.140625" style="439" customWidth="1"/>
    <col min="11267" max="11267" width="22.42578125" style="439" customWidth="1"/>
    <col min="11268" max="11268" width="34.5703125" style="439" customWidth="1"/>
    <col min="11269" max="11269" width="0.7109375" style="439" customWidth="1"/>
    <col min="11270" max="11271" width="17.140625" style="439" customWidth="1"/>
    <col min="11272" max="11272" width="0.7109375" style="439" customWidth="1"/>
    <col min="11273" max="11273" width="16.7109375" style="439" customWidth="1"/>
    <col min="11274" max="11274" width="17.140625" style="439" customWidth="1"/>
    <col min="11275" max="11275" width="0.7109375" style="439" customWidth="1"/>
    <col min="11276" max="11276" width="17.140625" style="439" customWidth="1"/>
    <col min="11277" max="11277" width="0.7109375" style="439" customWidth="1"/>
    <col min="11278" max="11278" width="17.140625" style="439" customWidth="1"/>
    <col min="11279" max="11279" width="3.5703125" style="439" customWidth="1"/>
    <col min="11280" max="11281" width="20" style="439" customWidth="1"/>
    <col min="11282" max="11282" width="1.140625" style="439" customWidth="1"/>
    <col min="11283" max="11283" width="59.5703125" style="439" customWidth="1"/>
    <col min="11284" max="11285" width="12.28515625" style="439" customWidth="1"/>
    <col min="11286" max="11286" width="1.140625" style="439" customWidth="1"/>
    <col min="11287" max="11288" width="12.28515625" style="439" customWidth="1"/>
    <col min="11289" max="11290" width="9.140625" style="439"/>
    <col min="11291" max="11291" width="10.42578125" style="439" customWidth="1"/>
    <col min="11292" max="11520" width="9.140625" style="439"/>
    <col min="11521" max="11521" width="3.7109375" style="439" customWidth="1"/>
    <col min="11522" max="11522" width="20.140625" style="439" customWidth="1"/>
    <col min="11523" max="11523" width="22.42578125" style="439" customWidth="1"/>
    <col min="11524" max="11524" width="34.5703125" style="439" customWidth="1"/>
    <col min="11525" max="11525" width="0.7109375" style="439" customWidth="1"/>
    <col min="11526" max="11527" width="17.140625" style="439" customWidth="1"/>
    <col min="11528" max="11528" width="0.7109375" style="439" customWidth="1"/>
    <col min="11529" max="11529" width="16.7109375" style="439" customWidth="1"/>
    <col min="11530" max="11530" width="17.140625" style="439" customWidth="1"/>
    <col min="11531" max="11531" width="0.7109375" style="439" customWidth="1"/>
    <col min="11532" max="11532" width="17.140625" style="439" customWidth="1"/>
    <col min="11533" max="11533" width="0.7109375" style="439" customWidth="1"/>
    <col min="11534" max="11534" width="17.140625" style="439" customWidth="1"/>
    <col min="11535" max="11535" width="3.5703125" style="439" customWidth="1"/>
    <col min="11536" max="11537" width="20" style="439" customWidth="1"/>
    <col min="11538" max="11538" width="1.140625" style="439" customWidth="1"/>
    <col min="11539" max="11539" width="59.5703125" style="439" customWidth="1"/>
    <col min="11540" max="11541" width="12.28515625" style="439" customWidth="1"/>
    <col min="11542" max="11542" width="1.140625" style="439" customWidth="1"/>
    <col min="11543" max="11544" width="12.28515625" style="439" customWidth="1"/>
    <col min="11545" max="11546" width="9.140625" style="439"/>
    <col min="11547" max="11547" width="10.42578125" style="439" customWidth="1"/>
    <col min="11548" max="11776" width="9.140625" style="439"/>
    <col min="11777" max="11777" width="3.7109375" style="439" customWidth="1"/>
    <col min="11778" max="11778" width="20.140625" style="439" customWidth="1"/>
    <col min="11779" max="11779" width="22.42578125" style="439" customWidth="1"/>
    <col min="11780" max="11780" width="34.5703125" style="439" customWidth="1"/>
    <col min="11781" max="11781" width="0.7109375" style="439" customWidth="1"/>
    <col min="11782" max="11783" width="17.140625" style="439" customWidth="1"/>
    <col min="11784" max="11784" width="0.7109375" style="439" customWidth="1"/>
    <col min="11785" max="11785" width="16.7109375" style="439" customWidth="1"/>
    <col min="11786" max="11786" width="17.140625" style="439" customWidth="1"/>
    <col min="11787" max="11787" width="0.7109375" style="439" customWidth="1"/>
    <col min="11788" max="11788" width="17.140625" style="439" customWidth="1"/>
    <col min="11789" max="11789" width="0.7109375" style="439" customWidth="1"/>
    <col min="11790" max="11790" width="17.140625" style="439" customWidth="1"/>
    <col min="11791" max="11791" width="3.5703125" style="439" customWidth="1"/>
    <col min="11792" max="11793" width="20" style="439" customWidth="1"/>
    <col min="11794" max="11794" width="1.140625" style="439" customWidth="1"/>
    <col min="11795" max="11795" width="59.5703125" style="439" customWidth="1"/>
    <col min="11796" max="11797" width="12.28515625" style="439" customWidth="1"/>
    <col min="11798" max="11798" width="1.140625" style="439" customWidth="1"/>
    <col min="11799" max="11800" width="12.28515625" style="439" customWidth="1"/>
    <col min="11801" max="11802" width="9.140625" style="439"/>
    <col min="11803" max="11803" width="10.42578125" style="439" customWidth="1"/>
    <col min="11804" max="12032" width="9.140625" style="439"/>
    <col min="12033" max="12033" width="3.7109375" style="439" customWidth="1"/>
    <col min="12034" max="12034" width="20.140625" style="439" customWidth="1"/>
    <col min="12035" max="12035" width="22.42578125" style="439" customWidth="1"/>
    <col min="12036" max="12036" width="34.5703125" style="439" customWidth="1"/>
    <col min="12037" max="12037" width="0.7109375" style="439" customWidth="1"/>
    <col min="12038" max="12039" width="17.140625" style="439" customWidth="1"/>
    <col min="12040" max="12040" width="0.7109375" style="439" customWidth="1"/>
    <col min="12041" max="12041" width="16.7109375" style="439" customWidth="1"/>
    <col min="12042" max="12042" width="17.140625" style="439" customWidth="1"/>
    <col min="12043" max="12043" width="0.7109375" style="439" customWidth="1"/>
    <col min="12044" max="12044" width="17.140625" style="439" customWidth="1"/>
    <col min="12045" max="12045" width="0.7109375" style="439" customWidth="1"/>
    <col min="12046" max="12046" width="17.140625" style="439" customWidth="1"/>
    <col min="12047" max="12047" width="3.5703125" style="439" customWidth="1"/>
    <col min="12048" max="12049" width="20" style="439" customWidth="1"/>
    <col min="12050" max="12050" width="1.140625" style="439" customWidth="1"/>
    <col min="12051" max="12051" width="59.5703125" style="439" customWidth="1"/>
    <col min="12052" max="12053" width="12.28515625" style="439" customWidth="1"/>
    <col min="12054" max="12054" width="1.140625" style="439" customWidth="1"/>
    <col min="12055" max="12056" width="12.28515625" style="439" customWidth="1"/>
    <col min="12057" max="12058" width="9.140625" style="439"/>
    <col min="12059" max="12059" width="10.42578125" style="439" customWidth="1"/>
    <col min="12060" max="12288" width="9.140625" style="439"/>
    <col min="12289" max="12289" width="3.7109375" style="439" customWidth="1"/>
    <col min="12290" max="12290" width="20.140625" style="439" customWidth="1"/>
    <col min="12291" max="12291" width="22.42578125" style="439" customWidth="1"/>
    <col min="12292" max="12292" width="34.5703125" style="439" customWidth="1"/>
    <col min="12293" max="12293" width="0.7109375" style="439" customWidth="1"/>
    <col min="12294" max="12295" width="17.140625" style="439" customWidth="1"/>
    <col min="12296" max="12296" width="0.7109375" style="439" customWidth="1"/>
    <col min="12297" max="12297" width="16.7109375" style="439" customWidth="1"/>
    <col min="12298" max="12298" width="17.140625" style="439" customWidth="1"/>
    <col min="12299" max="12299" width="0.7109375" style="439" customWidth="1"/>
    <col min="12300" max="12300" width="17.140625" style="439" customWidth="1"/>
    <col min="12301" max="12301" width="0.7109375" style="439" customWidth="1"/>
    <col min="12302" max="12302" width="17.140625" style="439" customWidth="1"/>
    <col min="12303" max="12303" width="3.5703125" style="439" customWidth="1"/>
    <col min="12304" max="12305" width="20" style="439" customWidth="1"/>
    <col min="12306" max="12306" width="1.140625" style="439" customWidth="1"/>
    <col min="12307" max="12307" width="59.5703125" style="439" customWidth="1"/>
    <col min="12308" max="12309" width="12.28515625" style="439" customWidth="1"/>
    <col min="12310" max="12310" width="1.140625" style="439" customWidth="1"/>
    <col min="12311" max="12312" width="12.28515625" style="439" customWidth="1"/>
    <col min="12313" max="12314" width="9.140625" style="439"/>
    <col min="12315" max="12315" width="10.42578125" style="439" customWidth="1"/>
    <col min="12316" max="12544" width="9.140625" style="439"/>
    <col min="12545" max="12545" width="3.7109375" style="439" customWidth="1"/>
    <col min="12546" max="12546" width="20.140625" style="439" customWidth="1"/>
    <col min="12547" max="12547" width="22.42578125" style="439" customWidth="1"/>
    <col min="12548" max="12548" width="34.5703125" style="439" customWidth="1"/>
    <col min="12549" max="12549" width="0.7109375" style="439" customWidth="1"/>
    <col min="12550" max="12551" width="17.140625" style="439" customWidth="1"/>
    <col min="12552" max="12552" width="0.7109375" style="439" customWidth="1"/>
    <col min="12553" max="12553" width="16.7109375" style="439" customWidth="1"/>
    <col min="12554" max="12554" width="17.140625" style="439" customWidth="1"/>
    <col min="12555" max="12555" width="0.7109375" style="439" customWidth="1"/>
    <col min="12556" max="12556" width="17.140625" style="439" customWidth="1"/>
    <col min="12557" max="12557" width="0.7109375" style="439" customWidth="1"/>
    <col min="12558" max="12558" width="17.140625" style="439" customWidth="1"/>
    <col min="12559" max="12559" width="3.5703125" style="439" customWidth="1"/>
    <col min="12560" max="12561" width="20" style="439" customWidth="1"/>
    <col min="12562" max="12562" width="1.140625" style="439" customWidth="1"/>
    <col min="12563" max="12563" width="59.5703125" style="439" customWidth="1"/>
    <col min="12564" max="12565" width="12.28515625" style="439" customWidth="1"/>
    <col min="12566" max="12566" width="1.140625" style="439" customWidth="1"/>
    <col min="12567" max="12568" width="12.28515625" style="439" customWidth="1"/>
    <col min="12569" max="12570" width="9.140625" style="439"/>
    <col min="12571" max="12571" width="10.42578125" style="439" customWidth="1"/>
    <col min="12572" max="12800" width="9.140625" style="439"/>
    <col min="12801" max="12801" width="3.7109375" style="439" customWidth="1"/>
    <col min="12802" max="12802" width="20.140625" style="439" customWidth="1"/>
    <col min="12803" max="12803" width="22.42578125" style="439" customWidth="1"/>
    <col min="12804" max="12804" width="34.5703125" style="439" customWidth="1"/>
    <col min="12805" max="12805" width="0.7109375" style="439" customWidth="1"/>
    <col min="12806" max="12807" width="17.140625" style="439" customWidth="1"/>
    <col min="12808" max="12808" width="0.7109375" style="439" customWidth="1"/>
    <col min="12809" max="12809" width="16.7109375" style="439" customWidth="1"/>
    <col min="12810" max="12810" width="17.140625" style="439" customWidth="1"/>
    <col min="12811" max="12811" width="0.7109375" style="439" customWidth="1"/>
    <col min="12812" max="12812" width="17.140625" style="439" customWidth="1"/>
    <col min="12813" max="12813" width="0.7109375" style="439" customWidth="1"/>
    <col min="12814" max="12814" width="17.140625" style="439" customWidth="1"/>
    <col min="12815" max="12815" width="3.5703125" style="439" customWidth="1"/>
    <col min="12816" max="12817" width="20" style="439" customWidth="1"/>
    <col min="12818" max="12818" width="1.140625" style="439" customWidth="1"/>
    <col min="12819" max="12819" width="59.5703125" style="439" customWidth="1"/>
    <col min="12820" max="12821" width="12.28515625" style="439" customWidth="1"/>
    <col min="12822" max="12822" width="1.140625" style="439" customWidth="1"/>
    <col min="12823" max="12824" width="12.28515625" style="439" customWidth="1"/>
    <col min="12825" max="12826" width="9.140625" style="439"/>
    <col min="12827" max="12827" width="10.42578125" style="439" customWidth="1"/>
    <col min="12828" max="13056" width="9.140625" style="439"/>
    <col min="13057" max="13057" width="3.7109375" style="439" customWidth="1"/>
    <col min="13058" max="13058" width="20.140625" style="439" customWidth="1"/>
    <col min="13059" max="13059" width="22.42578125" style="439" customWidth="1"/>
    <col min="13060" max="13060" width="34.5703125" style="439" customWidth="1"/>
    <col min="13061" max="13061" width="0.7109375" style="439" customWidth="1"/>
    <col min="13062" max="13063" width="17.140625" style="439" customWidth="1"/>
    <col min="13064" max="13064" width="0.7109375" style="439" customWidth="1"/>
    <col min="13065" max="13065" width="16.7109375" style="439" customWidth="1"/>
    <col min="13066" max="13066" width="17.140625" style="439" customWidth="1"/>
    <col min="13067" max="13067" width="0.7109375" style="439" customWidth="1"/>
    <col min="13068" max="13068" width="17.140625" style="439" customWidth="1"/>
    <col min="13069" max="13069" width="0.7109375" style="439" customWidth="1"/>
    <col min="13070" max="13070" width="17.140625" style="439" customWidth="1"/>
    <col min="13071" max="13071" width="3.5703125" style="439" customWidth="1"/>
    <col min="13072" max="13073" width="20" style="439" customWidth="1"/>
    <col min="13074" max="13074" width="1.140625" style="439" customWidth="1"/>
    <col min="13075" max="13075" width="59.5703125" style="439" customWidth="1"/>
    <col min="13076" max="13077" width="12.28515625" style="439" customWidth="1"/>
    <col min="13078" max="13078" width="1.140625" style="439" customWidth="1"/>
    <col min="13079" max="13080" width="12.28515625" style="439" customWidth="1"/>
    <col min="13081" max="13082" width="9.140625" style="439"/>
    <col min="13083" max="13083" width="10.42578125" style="439" customWidth="1"/>
    <col min="13084" max="13312" width="9.140625" style="439"/>
    <col min="13313" max="13313" width="3.7109375" style="439" customWidth="1"/>
    <col min="13314" max="13314" width="20.140625" style="439" customWidth="1"/>
    <col min="13315" max="13315" width="22.42578125" style="439" customWidth="1"/>
    <col min="13316" max="13316" width="34.5703125" style="439" customWidth="1"/>
    <col min="13317" max="13317" width="0.7109375" style="439" customWidth="1"/>
    <col min="13318" max="13319" width="17.140625" style="439" customWidth="1"/>
    <col min="13320" max="13320" width="0.7109375" style="439" customWidth="1"/>
    <col min="13321" max="13321" width="16.7109375" style="439" customWidth="1"/>
    <col min="13322" max="13322" width="17.140625" style="439" customWidth="1"/>
    <col min="13323" max="13323" width="0.7109375" style="439" customWidth="1"/>
    <col min="13324" max="13324" width="17.140625" style="439" customWidth="1"/>
    <col min="13325" max="13325" width="0.7109375" style="439" customWidth="1"/>
    <col min="13326" max="13326" width="17.140625" style="439" customWidth="1"/>
    <col min="13327" max="13327" width="3.5703125" style="439" customWidth="1"/>
    <col min="13328" max="13329" width="20" style="439" customWidth="1"/>
    <col min="13330" max="13330" width="1.140625" style="439" customWidth="1"/>
    <col min="13331" max="13331" width="59.5703125" style="439" customWidth="1"/>
    <col min="13332" max="13333" width="12.28515625" style="439" customWidth="1"/>
    <col min="13334" max="13334" width="1.140625" style="439" customWidth="1"/>
    <col min="13335" max="13336" width="12.28515625" style="439" customWidth="1"/>
    <col min="13337" max="13338" width="9.140625" style="439"/>
    <col min="13339" max="13339" width="10.42578125" style="439" customWidth="1"/>
    <col min="13340" max="13568" width="9.140625" style="439"/>
    <col min="13569" max="13569" width="3.7109375" style="439" customWidth="1"/>
    <col min="13570" max="13570" width="20.140625" style="439" customWidth="1"/>
    <col min="13571" max="13571" width="22.42578125" style="439" customWidth="1"/>
    <col min="13572" max="13572" width="34.5703125" style="439" customWidth="1"/>
    <col min="13573" max="13573" width="0.7109375" style="439" customWidth="1"/>
    <col min="13574" max="13575" width="17.140625" style="439" customWidth="1"/>
    <col min="13576" max="13576" width="0.7109375" style="439" customWidth="1"/>
    <col min="13577" max="13577" width="16.7109375" style="439" customWidth="1"/>
    <col min="13578" max="13578" width="17.140625" style="439" customWidth="1"/>
    <col min="13579" max="13579" width="0.7109375" style="439" customWidth="1"/>
    <col min="13580" max="13580" width="17.140625" style="439" customWidth="1"/>
    <col min="13581" max="13581" width="0.7109375" style="439" customWidth="1"/>
    <col min="13582" max="13582" width="17.140625" style="439" customWidth="1"/>
    <col min="13583" max="13583" width="3.5703125" style="439" customWidth="1"/>
    <col min="13584" max="13585" width="20" style="439" customWidth="1"/>
    <col min="13586" max="13586" width="1.140625" style="439" customWidth="1"/>
    <col min="13587" max="13587" width="59.5703125" style="439" customWidth="1"/>
    <col min="13588" max="13589" width="12.28515625" style="439" customWidth="1"/>
    <col min="13590" max="13590" width="1.140625" style="439" customWidth="1"/>
    <col min="13591" max="13592" width="12.28515625" style="439" customWidth="1"/>
    <col min="13593" max="13594" width="9.140625" style="439"/>
    <col min="13595" max="13595" width="10.42578125" style="439" customWidth="1"/>
    <col min="13596" max="13824" width="9.140625" style="439"/>
    <col min="13825" max="13825" width="3.7109375" style="439" customWidth="1"/>
    <col min="13826" max="13826" width="20.140625" style="439" customWidth="1"/>
    <col min="13827" max="13827" width="22.42578125" style="439" customWidth="1"/>
    <col min="13828" max="13828" width="34.5703125" style="439" customWidth="1"/>
    <col min="13829" max="13829" width="0.7109375" style="439" customWidth="1"/>
    <col min="13830" max="13831" width="17.140625" style="439" customWidth="1"/>
    <col min="13832" max="13832" width="0.7109375" style="439" customWidth="1"/>
    <col min="13833" max="13833" width="16.7109375" style="439" customWidth="1"/>
    <col min="13834" max="13834" width="17.140625" style="439" customWidth="1"/>
    <col min="13835" max="13835" width="0.7109375" style="439" customWidth="1"/>
    <col min="13836" max="13836" width="17.140625" style="439" customWidth="1"/>
    <col min="13837" max="13837" width="0.7109375" style="439" customWidth="1"/>
    <col min="13838" max="13838" width="17.140625" style="439" customWidth="1"/>
    <col min="13839" max="13839" width="3.5703125" style="439" customWidth="1"/>
    <col min="13840" max="13841" width="20" style="439" customWidth="1"/>
    <col min="13842" max="13842" width="1.140625" style="439" customWidth="1"/>
    <col min="13843" max="13843" width="59.5703125" style="439" customWidth="1"/>
    <col min="13844" max="13845" width="12.28515625" style="439" customWidth="1"/>
    <col min="13846" max="13846" width="1.140625" style="439" customWidth="1"/>
    <col min="13847" max="13848" width="12.28515625" style="439" customWidth="1"/>
    <col min="13849" max="13850" width="9.140625" style="439"/>
    <col min="13851" max="13851" width="10.42578125" style="439" customWidth="1"/>
    <col min="13852" max="14080" width="9.140625" style="439"/>
    <col min="14081" max="14081" width="3.7109375" style="439" customWidth="1"/>
    <col min="14082" max="14082" width="20.140625" style="439" customWidth="1"/>
    <col min="14083" max="14083" width="22.42578125" style="439" customWidth="1"/>
    <col min="14084" max="14084" width="34.5703125" style="439" customWidth="1"/>
    <col min="14085" max="14085" width="0.7109375" style="439" customWidth="1"/>
    <col min="14086" max="14087" width="17.140625" style="439" customWidth="1"/>
    <col min="14088" max="14088" width="0.7109375" style="439" customWidth="1"/>
    <col min="14089" max="14089" width="16.7109375" style="439" customWidth="1"/>
    <col min="14090" max="14090" width="17.140625" style="439" customWidth="1"/>
    <col min="14091" max="14091" width="0.7109375" style="439" customWidth="1"/>
    <col min="14092" max="14092" width="17.140625" style="439" customWidth="1"/>
    <col min="14093" max="14093" width="0.7109375" style="439" customWidth="1"/>
    <col min="14094" max="14094" width="17.140625" style="439" customWidth="1"/>
    <col min="14095" max="14095" width="3.5703125" style="439" customWidth="1"/>
    <col min="14096" max="14097" width="20" style="439" customWidth="1"/>
    <col min="14098" max="14098" width="1.140625" style="439" customWidth="1"/>
    <col min="14099" max="14099" width="59.5703125" style="439" customWidth="1"/>
    <col min="14100" max="14101" width="12.28515625" style="439" customWidth="1"/>
    <col min="14102" max="14102" width="1.140625" style="439" customWidth="1"/>
    <col min="14103" max="14104" width="12.28515625" style="439" customWidth="1"/>
    <col min="14105" max="14106" width="9.140625" style="439"/>
    <col min="14107" max="14107" width="10.42578125" style="439" customWidth="1"/>
    <col min="14108" max="14336" width="9.140625" style="439"/>
    <col min="14337" max="14337" width="3.7109375" style="439" customWidth="1"/>
    <col min="14338" max="14338" width="20.140625" style="439" customWidth="1"/>
    <col min="14339" max="14339" width="22.42578125" style="439" customWidth="1"/>
    <col min="14340" max="14340" width="34.5703125" style="439" customWidth="1"/>
    <col min="14341" max="14341" width="0.7109375" style="439" customWidth="1"/>
    <col min="14342" max="14343" width="17.140625" style="439" customWidth="1"/>
    <col min="14344" max="14344" width="0.7109375" style="439" customWidth="1"/>
    <col min="14345" max="14345" width="16.7109375" style="439" customWidth="1"/>
    <col min="14346" max="14346" width="17.140625" style="439" customWidth="1"/>
    <col min="14347" max="14347" width="0.7109375" style="439" customWidth="1"/>
    <col min="14348" max="14348" width="17.140625" style="439" customWidth="1"/>
    <col min="14349" max="14349" width="0.7109375" style="439" customWidth="1"/>
    <col min="14350" max="14350" width="17.140625" style="439" customWidth="1"/>
    <col min="14351" max="14351" width="3.5703125" style="439" customWidth="1"/>
    <col min="14352" max="14353" width="20" style="439" customWidth="1"/>
    <col min="14354" max="14354" width="1.140625" style="439" customWidth="1"/>
    <col min="14355" max="14355" width="59.5703125" style="439" customWidth="1"/>
    <col min="14356" max="14357" width="12.28515625" style="439" customWidth="1"/>
    <col min="14358" max="14358" width="1.140625" style="439" customWidth="1"/>
    <col min="14359" max="14360" width="12.28515625" style="439" customWidth="1"/>
    <col min="14361" max="14362" width="9.140625" style="439"/>
    <col min="14363" max="14363" width="10.42578125" style="439" customWidth="1"/>
    <col min="14364" max="14592" width="9.140625" style="439"/>
    <col min="14593" max="14593" width="3.7109375" style="439" customWidth="1"/>
    <col min="14594" max="14594" width="20.140625" style="439" customWidth="1"/>
    <col min="14595" max="14595" width="22.42578125" style="439" customWidth="1"/>
    <col min="14596" max="14596" width="34.5703125" style="439" customWidth="1"/>
    <col min="14597" max="14597" width="0.7109375" style="439" customWidth="1"/>
    <col min="14598" max="14599" width="17.140625" style="439" customWidth="1"/>
    <col min="14600" max="14600" width="0.7109375" style="439" customWidth="1"/>
    <col min="14601" max="14601" width="16.7109375" style="439" customWidth="1"/>
    <col min="14602" max="14602" width="17.140625" style="439" customWidth="1"/>
    <col min="14603" max="14603" width="0.7109375" style="439" customWidth="1"/>
    <col min="14604" max="14604" width="17.140625" style="439" customWidth="1"/>
    <col min="14605" max="14605" width="0.7109375" style="439" customWidth="1"/>
    <col min="14606" max="14606" width="17.140625" style="439" customWidth="1"/>
    <col min="14607" max="14607" width="3.5703125" style="439" customWidth="1"/>
    <col min="14608" max="14609" width="20" style="439" customWidth="1"/>
    <col min="14610" max="14610" width="1.140625" style="439" customWidth="1"/>
    <col min="14611" max="14611" width="59.5703125" style="439" customWidth="1"/>
    <col min="14612" max="14613" width="12.28515625" style="439" customWidth="1"/>
    <col min="14614" max="14614" width="1.140625" style="439" customWidth="1"/>
    <col min="14615" max="14616" width="12.28515625" style="439" customWidth="1"/>
    <col min="14617" max="14618" width="9.140625" style="439"/>
    <col min="14619" max="14619" width="10.42578125" style="439" customWidth="1"/>
    <col min="14620" max="14848" width="9.140625" style="439"/>
    <col min="14849" max="14849" width="3.7109375" style="439" customWidth="1"/>
    <col min="14850" max="14850" width="20.140625" style="439" customWidth="1"/>
    <col min="14851" max="14851" width="22.42578125" style="439" customWidth="1"/>
    <col min="14852" max="14852" width="34.5703125" style="439" customWidth="1"/>
    <col min="14853" max="14853" width="0.7109375" style="439" customWidth="1"/>
    <col min="14854" max="14855" width="17.140625" style="439" customWidth="1"/>
    <col min="14856" max="14856" width="0.7109375" style="439" customWidth="1"/>
    <col min="14857" max="14857" width="16.7109375" style="439" customWidth="1"/>
    <col min="14858" max="14858" width="17.140625" style="439" customWidth="1"/>
    <col min="14859" max="14859" width="0.7109375" style="439" customWidth="1"/>
    <col min="14860" max="14860" width="17.140625" style="439" customWidth="1"/>
    <col min="14861" max="14861" width="0.7109375" style="439" customWidth="1"/>
    <col min="14862" max="14862" width="17.140625" style="439" customWidth="1"/>
    <col min="14863" max="14863" width="3.5703125" style="439" customWidth="1"/>
    <col min="14864" max="14865" width="20" style="439" customWidth="1"/>
    <col min="14866" max="14866" width="1.140625" style="439" customWidth="1"/>
    <col min="14867" max="14867" width="59.5703125" style="439" customWidth="1"/>
    <col min="14868" max="14869" width="12.28515625" style="439" customWidth="1"/>
    <col min="14870" max="14870" width="1.140625" style="439" customWidth="1"/>
    <col min="14871" max="14872" width="12.28515625" style="439" customWidth="1"/>
    <col min="14873" max="14874" width="9.140625" style="439"/>
    <col min="14875" max="14875" width="10.42578125" style="439" customWidth="1"/>
    <col min="14876" max="15104" width="9.140625" style="439"/>
    <col min="15105" max="15105" width="3.7109375" style="439" customWidth="1"/>
    <col min="15106" max="15106" width="20.140625" style="439" customWidth="1"/>
    <col min="15107" max="15107" width="22.42578125" style="439" customWidth="1"/>
    <col min="15108" max="15108" width="34.5703125" style="439" customWidth="1"/>
    <col min="15109" max="15109" width="0.7109375" style="439" customWidth="1"/>
    <col min="15110" max="15111" width="17.140625" style="439" customWidth="1"/>
    <col min="15112" max="15112" width="0.7109375" style="439" customWidth="1"/>
    <col min="15113" max="15113" width="16.7109375" style="439" customWidth="1"/>
    <col min="15114" max="15114" width="17.140625" style="439" customWidth="1"/>
    <col min="15115" max="15115" width="0.7109375" style="439" customWidth="1"/>
    <col min="15116" max="15116" width="17.140625" style="439" customWidth="1"/>
    <col min="15117" max="15117" width="0.7109375" style="439" customWidth="1"/>
    <col min="15118" max="15118" width="17.140625" style="439" customWidth="1"/>
    <col min="15119" max="15119" width="3.5703125" style="439" customWidth="1"/>
    <col min="15120" max="15121" width="20" style="439" customWidth="1"/>
    <col min="15122" max="15122" width="1.140625" style="439" customWidth="1"/>
    <col min="15123" max="15123" width="59.5703125" style="439" customWidth="1"/>
    <col min="15124" max="15125" width="12.28515625" style="439" customWidth="1"/>
    <col min="15126" max="15126" width="1.140625" style="439" customWidth="1"/>
    <col min="15127" max="15128" width="12.28515625" style="439" customWidth="1"/>
    <col min="15129" max="15130" width="9.140625" style="439"/>
    <col min="15131" max="15131" width="10.42578125" style="439" customWidth="1"/>
    <col min="15132" max="15360" width="9.140625" style="439"/>
    <col min="15361" max="15361" width="3.7109375" style="439" customWidth="1"/>
    <col min="15362" max="15362" width="20.140625" style="439" customWidth="1"/>
    <col min="15363" max="15363" width="22.42578125" style="439" customWidth="1"/>
    <col min="15364" max="15364" width="34.5703125" style="439" customWidth="1"/>
    <col min="15365" max="15365" width="0.7109375" style="439" customWidth="1"/>
    <col min="15366" max="15367" width="17.140625" style="439" customWidth="1"/>
    <col min="15368" max="15368" width="0.7109375" style="439" customWidth="1"/>
    <col min="15369" max="15369" width="16.7109375" style="439" customWidth="1"/>
    <col min="15370" max="15370" width="17.140625" style="439" customWidth="1"/>
    <col min="15371" max="15371" width="0.7109375" style="439" customWidth="1"/>
    <col min="15372" max="15372" width="17.140625" style="439" customWidth="1"/>
    <col min="15373" max="15373" width="0.7109375" style="439" customWidth="1"/>
    <col min="15374" max="15374" width="17.140625" style="439" customWidth="1"/>
    <col min="15375" max="15375" width="3.5703125" style="439" customWidth="1"/>
    <col min="15376" max="15377" width="20" style="439" customWidth="1"/>
    <col min="15378" max="15378" width="1.140625" style="439" customWidth="1"/>
    <col min="15379" max="15379" width="59.5703125" style="439" customWidth="1"/>
    <col min="15380" max="15381" width="12.28515625" style="439" customWidth="1"/>
    <col min="15382" max="15382" width="1.140625" style="439" customWidth="1"/>
    <col min="15383" max="15384" width="12.28515625" style="439" customWidth="1"/>
    <col min="15385" max="15386" width="9.140625" style="439"/>
    <col min="15387" max="15387" width="10.42578125" style="439" customWidth="1"/>
    <col min="15388" max="15616" width="9.140625" style="439"/>
    <col min="15617" max="15617" width="3.7109375" style="439" customWidth="1"/>
    <col min="15618" max="15618" width="20.140625" style="439" customWidth="1"/>
    <col min="15619" max="15619" width="22.42578125" style="439" customWidth="1"/>
    <col min="15620" max="15620" width="34.5703125" style="439" customWidth="1"/>
    <col min="15621" max="15621" width="0.7109375" style="439" customWidth="1"/>
    <col min="15622" max="15623" width="17.140625" style="439" customWidth="1"/>
    <col min="15624" max="15624" width="0.7109375" style="439" customWidth="1"/>
    <col min="15625" max="15625" width="16.7109375" style="439" customWidth="1"/>
    <col min="15626" max="15626" width="17.140625" style="439" customWidth="1"/>
    <col min="15627" max="15627" width="0.7109375" style="439" customWidth="1"/>
    <col min="15628" max="15628" width="17.140625" style="439" customWidth="1"/>
    <col min="15629" max="15629" width="0.7109375" style="439" customWidth="1"/>
    <col min="15630" max="15630" width="17.140625" style="439" customWidth="1"/>
    <col min="15631" max="15631" width="3.5703125" style="439" customWidth="1"/>
    <col min="15632" max="15633" width="20" style="439" customWidth="1"/>
    <col min="15634" max="15634" width="1.140625" style="439" customWidth="1"/>
    <col min="15635" max="15635" width="59.5703125" style="439" customWidth="1"/>
    <col min="15636" max="15637" width="12.28515625" style="439" customWidth="1"/>
    <col min="15638" max="15638" width="1.140625" style="439" customWidth="1"/>
    <col min="15639" max="15640" width="12.28515625" style="439" customWidth="1"/>
    <col min="15641" max="15642" width="9.140625" style="439"/>
    <col min="15643" max="15643" width="10.42578125" style="439" customWidth="1"/>
    <col min="15644" max="15872" width="9.140625" style="439"/>
    <col min="15873" max="15873" width="3.7109375" style="439" customWidth="1"/>
    <col min="15874" max="15874" width="20.140625" style="439" customWidth="1"/>
    <col min="15875" max="15875" width="22.42578125" style="439" customWidth="1"/>
    <col min="15876" max="15876" width="34.5703125" style="439" customWidth="1"/>
    <col min="15877" max="15877" width="0.7109375" style="439" customWidth="1"/>
    <col min="15878" max="15879" width="17.140625" style="439" customWidth="1"/>
    <col min="15880" max="15880" width="0.7109375" style="439" customWidth="1"/>
    <col min="15881" max="15881" width="16.7109375" style="439" customWidth="1"/>
    <col min="15882" max="15882" width="17.140625" style="439" customWidth="1"/>
    <col min="15883" max="15883" width="0.7109375" style="439" customWidth="1"/>
    <col min="15884" max="15884" width="17.140625" style="439" customWidth="1"/>
    <col min="15885" max="15885" width="0.7109375" style="439" customWidth="1"/>
    <col min="15886" max="15886" width="17.140625" style="439" customWidth="1"/>
    <col min="15887" max="15887" width="3.5703125" style="439" customWidth="1"/>
    <col min="15888" max="15889" width="20" style="439" customWidth="1"/>
    <col min="15890" max="15890" width="1.140625" style="439" customWidth="1"/>
    <col min="15891" max="15891" width="59.5703125" style="439" customWidth="1"/>
    <col min="15892" max="15893" width="12.28515625" style="439" customWidth="1"/>
    <col min="15894" max="15894" width="1.140625" style="439" customWidth="1"/>
    <col min="15895" max="15896" width="12.28515625" style="439" customWidth="1"/>
    <col min="15897" max="15898" width="9.140625" style="439"/>
    <col min="15899" max="15899" width="10.42578125" style="439" customWidth="1"/>
    <col min="15900" max="16128" width="9.140625" style="439"/>
    <col min="16129" max="16129" width="3.7109375" style="439" customWidth="1"/>
    <col min="16130" max="16130" width="20.140625" style="439" customWidth="1"/>
    <col min="16131" max="16131" width="22.42578125" style="439" customWidth="1"/>
    <col min="16132" max="16132" width="34.5703125" style="439" customWidth="1"/>
    <col min="16133" max="16133" width="0.7109375" style="439" customWidth="1"/>
    <col min="16134" max="16135" width="17.140625" style="439" customWidth="1"/>
    <col min="16136" max="16136" width="0.7109375" style="439" customWidth="1"/>
    <col min="16137" max="16137" width="16.7109375" style="439" customWidth="1"/>
    <col min="16138" max="16138" width="17.140625" style="439" customWidth="1"/>
    <col min="16139" max="16139" width="0.7109375" style="439" customWidth="1"/>
    <col min="16140" max="16140" width="17.140625" style="439" customWidth="1"/>
    <col min="16141" max="16141" width="0.7109375" style="439" customWidth="1"/>
    <col min="16142" max="16142" width="17.140625" style="439" customWidth="1"/>
    <col min="16143" max="16143" width="3.5703125" style="439" customWidth="1"/>
    <col min="16144" max="16145" width="20" style="439" customWidth="1"/>
    <col min="16146" max="16146" width="1.140625" style="439" customWidth="1"/>
    <col min="16147" max="16147" width="59.5703125" style="439" customWidth="1"/>
    <col min="16148" max="16149" width="12.28515625" style="439" customWidth="1"/>
    <col min="16150" max="16150" width="1.140625" style="439" customWidth="1"/>
    <col min="16151" max="16152" width="12.28515625" style="439" customWidth="1"/>
    <col min="16153" max="16154" width="9.140625" style="439"/>
    <col min="16155" max="16155" width="10.42578125" style="439" customWidth="1"/>
    <col min="16156" max="16384" width="9.140625" style="439"/>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НУ "Св.Св.Кирил и Методий", с.Раждавица</v>
      </c>
      <c r="C2" s="15"/>
      <c r="D2" s="16"/>
      <c r="E2" s="17"/>
      <c r="F2" s="18">
        <f>+[1]OTCHET!H9</f>
        <v>0</v>
      </c>
      <c r="G2" s="19" t="str">
        <f>+[1]OTCHET!F12</f>
        <v>6005</v>
      </c>
      <c r="H2" s="20"/>
      <c r="I2" s="21">
        <f>+[1]OTCHET!H607</f>
        <v>0</v>
      </c>
      <c r="J2" s="22"/>
      <c r="K2" s="8"/>
      <c r="L2" s="23" t="str">
        <f>[1]OTCHET!H605</f>
        <v>nu_rajdavica@abv.bg</v>
      </c>
      <c r="M2" s="24"/>
      <c r="N2" s="25"/>
      <c r="O2" s="26"/>
      <c r="P2" s="27">
        <f>[1]OTCHET!E15</f>
        <v>0</v>
      </c>
      <c r="Q2" s="28" t="str">
        <f>[1]OTCHET!F15</f>
        <v>БЮДЖЕТ</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44377</v>
      </c>
      <c r="M6" s="17"/>
      <c r="N6" s="50" t="s">
        <v>11</v>
      </c>
      <c r="O6" s="3"/>
      <c r="P6" s="51">
        <f>[1]OTCHET!F9</f>
        <v>44377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44377</v>
      </c>
      <c r="H9" s="17"/>
      <c r="I9" s="79">
        <f>+L4</f>
        <v>2021</v>
      </c>
      <c r="J9" s="80">
        <f>+L6</f>
        <v>44377</v>
      </c>
      <c r="K9" s="81"/>
      <c r="L9" s="82">
        <f>+L6</f>
        <v>44377</v>
      </c>
      <c r="M9" s="81"/>
      <c r="N9" s="83">
        <f>+L6</f>
        <v>44377</v>
      </c>
      <c r="O9" s="84"/>
      <c r="P9" s="85">
        <f>+L4</f>
        <v>2021</v>
      </c>
      <c r="Q9" s="83">
        <f>+L6</f>
        <v>44377</v>
      </c>
      <c r="R9" s="52"/>
      <c r="S9" s="86" t="s">
        <v>22</v>
      </c>
      <c r="T9" s="87"/>
      <c r="U9" s="88"/>
      <c r="V9" s="89"/>
      <c r="W9" s="12"/>
      <c r="X9" s="12"/>
      <c r="Y9" s="12"/>
      <c r="Z9" s="12"/>
    </row>
    <row r="10" spans="1:27" s="13" customFormat="1" ht="15.75">
      <c r="A10" s="1"/>
      <c r="B10" s="90" t="s">
        <v>23</v>
      </c>
      <c r="C10" s="91"/>
      <c r="D10" s="92"/>
      <c r="E10" s="17"/>
      <c r="F10" s="93" t="s">
        <v>24</v>
      </c>
      <c r="G10" s="94" t="s">
        <v>25</v>
      </c>
      <c r="H10" s="17"/>
      <c r="I10" s="93" t="s">
        <v>26</v>
      </c>
      <c r="J10" s="94" t="s">
        <v>27</v>
      </c>
      <c r="K10" s="17"/>
      <c r="L10" s="94" t="s">
        <v>28</v>
      </c>
      <c r="M10" s="17"/>
      <c r="N10" s="95" t="s">
        <v>29</v>
      </c>
      <c r="O10" s="96"/>
      <c r="P10" s="97" t="s">
        <v>24</v>
      </c>
      <c r="Q10" s="98" t="s">
        <v>25</v>
      </c>
      <c r="R10" s="52"/>
      <c r="S10" s="99"/>
      <c r="T10" s="100"/>
      <c r="U10" s="101"/>
      <c r="V10" s="89"/>
      <c r="W10" s="12"/>
      <c r="X10" s="12"/>
      <c r="Y10" s="12"/>
      <c r="Z10" s="12"/>
    </row>
    <row r="11" spans="1:27" s="13" customFormat="1" ht="15.75">
      <c r="A11" s="102"/>
      <c r="B11" s="103" t="s">
        <v>30</v>
      </c>
      <c r="C11" s="104"/>
      <c r="D11" s="105"/>
      <c r="E11" s="17"/>
      <c r="F11" s="106"/>
      <c r="G11" s="107"/>
      <c r="H11" s="17"/>
      <c r="I11" s="106"/>
      <c r="J11" s="106"/>
      <c r="K11" s="108"/>
      <c r="L11" s="106"/>
      <c r="M11" s="108"/>
      <c r="N11" s="109"/>
      <c r="O11" s="110"/>
      <c r="P11" s="106"/>
      <c r="Q11" s="106"/>
      <c r="R11" s="52"/>
      <c r="S11" s="103" t="s">
        <v>30</v>
      </c>
      <c r="T11" s="104"/>
      <c r="U11" s="105"/>
      <c r="V11" s="89"/>
      <c r="W11" s="12"/>
      <c r="X11" s="12"/>
      <c r="Y11" s="12"/>
      <c r="Z11" s="12"/>
    </row>
    <row r="12" spans="1:27" s="13" customFormat="1" ht="15.75">
      <c r="A12" s="102"/>
      <c r="B12" s="111" t="s">
        <v>31</v>
      </c>
      <c r="C12" s="112"/>
      <c r="D12" s="113"/>
      <c r="E12" s="17"/>
      <c r="F12" s="114"/>
      <c r="G12" s="115"/>
      <c r="H12" s="17"/>
      <c r="I12" s="114"/>
      <c r="J12" s="114"/>
      <c r="K12" s="108"/>
      <c r="L12" s="114"/>
      <c r="M12" s="108"/>
      <c r="N12" s="116"/>
      <c r="O12" s="110"/>
      <c r="P12" s="114"/>
      <c r="Q12" s="114"/>
      <c r="R12" s="52"/>
      <c r="S12" s="111" t="s">
        <v>31</v>
      </c>
      <c r="T12" s="112"/>
      <c r="U12" s="113"/>
      <c r="V12" s="89"/>
      <c r="W12" s="12"/>
      <c r="X12" s="12"/>
      <c r="Y12" s="12"/>
      <c r="Z12" s="12"/>
    </row>
    <row r="13" spans="1:27" s="13" customFormat="1" ht="15.75">
      <c r="A13" s="102"/>
      <c r="B13" s="117" t="s">
        <v>32</v>
      </c>
      <c r="C13" s="118"/>
      <c r="D13" s="119"/>
      <c r="E13" s="17"/>
      <c r="F13" s="120">
        <f>+IF($P$2=0,$P13,0)</f>
        <v>0</v>
      </c>
      <c r="G13" s="121">
        <f>+IF($P$2=0,$Q13,0)</f>
        <v>0</v>
      </c>
      <c r="H13" s="17"/>
      <c r="I13" s="120">
        <f>+IF(OR($P$2=98,$P$2=42,$P$2=96,$P$2=97),$P13,0)</f>
        <v>0</v>
      </c>
      <c r="J13" s="121">
        <f>+IF(OR($P$2=98,$P$2=42,$P$2=96,$P$2=97),$Q13,0)</f>
        <v>0</v>
      </c>
      <c r="K13" s="108"/>
      <c r="L13" s="121">
        <f>+IF($P$2=33,$Q13,0)</f>
        <v>0</v>
      </c>
      <c r="M13" s="108"/>
      <c r="N13" s="122">
        <f>+ROUND(+G13+J13+L13,0)</f>
        <v>0</v>
      </c>
      <c r="O13" s="110"/>
      <c r="P13" s="120">
        <f>+ROUND([1]OTCHET!E22+[1]OTCHET!E28+[1]OTCHET!E33+[1]OTCHET!E39+[1]OTCHET!E47+[1]OTCHET!E52+[1]OTCHET!E58+[1]OTCHET!E61+[1]OTCHET!E64+[1]OTCHET!E65+[1]OTCHET!E72+[1]OTCHET!E73,0)</f>
        <v>0</v>
      </c>
      <c r="Q13" s="121">
        <f>+ROUND([1]OTCHET!L22+[1]OTCHET!L28+[1]OTCHET!L33+[1]OTCHET!L39+[1]OTCHET!L47+[1]OTCHET!L52+[1]OTCHET!L58+[1]OTCHET!L61+[1]OTCHET!L64+[1]OTCHET!L65+[1]OTCHET!L72+[1]OTCHET!L73,0)</f>
        <v>0</v>
      </c>
      <c r="R13" s="52"/>
      <c r="S13" s="123" t="s">
        <v>33</v>
      </c>
      <c r="T13" s="124"/>
      <c r="U13" s="125"/>
      <c r="V13" s="89"/>
      <c r="W13" s="12"/>
      <c r="X13" s="12"/>
      <c r="Y13" s="12"/>
      <c r="Z13" s="12"/>
    </row>
    <row r="14" spans="1:27" s="13" customFormat="1" ht="15.75">
      <c r="A14" s="102"/>
      <c r="B14" s="126" t="s">
        <v>34</v>
      </c>
      <c r="C14" s="127"/>
      <c r="D14" s="128"/>
      <c r="E14" s="17"/>
      <c r="F14" s="129">
        <f t="shared" ref="F14:F22" si="0">+IF($P$2=0,$P14,0)</f>
        <v>0</v>
      </c>
      <c r="G14" s="130">
        <f t="shared" ref="G14:G22" si="1">+IF($P$2=0,$Q14,0)</f>
        <v>0</v>
      </c>
      <c r="H14" s="17"/>
      <c r="I14" s="129">
        <f t="shared" ref="I14:I22" si="2">+IF(OR($P$2=98,$P$2=42,$P$2=96,$P$2=97),$P14,0)</f>
        <v>0</v>
      </c>
      <c r="J14" s="130">
        <f t="shared" ref="J14:J22" si="3">+IF(OR($P$2=98,$P$2=42,$P$2=96,$P$2=97),$Q14,0)</f>
        <v>0</v>
      </c>
      <c r="K14" s="108"/>
      <c r="L14" s="130">
        <f t="shared" ref="L14:L22" si="4">+IF($P$2=33,$Q14,0)</f>
        <v>0</v>
      </c>
      <c r="M14" s="108"/>
      <c r="N14" s="131">
        <f t="shared" ref="N14:N22" si="5">+ROUND(+G14+J14+L14,0)</f>
        <v>0</v>
      </c>
      <c r="O14" s="110"/>
      <c r="P14" s="129">
        <f>+ROUND(+[1]OTCHET!E90+[1]OTCHET!E93+[1]OTCHET!E94+[1]OTCHET!E115+[1]OTCHET!E116,0)</f>
        <v>0</v>
      </c>
      <c r="Q14" s="130">
        <f>+ROUND(+[1]OTCHET!L90+[1]OTCHET!L93+[1]OTCHET!L94+[1]OTCHET!L115+[1]OTCHET!L116,0)</f>
        <v>0</v>
      </c>
      <c r="R14" s="52"/>
      <c r="S14" s="132" t="s">
        <v>35</v>
      </c>
      <c r="T14" s="133"/>
      <c r="U14" s="134"/>
      <c r="V14" s="89"/>
      <c r="W14" s="12"/>
      <c r="X14" s="12"/>
      <c r="Y14" s="12"/>
      <c r="Z14" s="12"/>
    </row>
    <row r="15" spans="1:27" s="13" customFormat="1" ht="15.75">
      <c r="A15" s="102"/>
      <c r="B15" s="135" t="s">
        <v>36</v>
      </c>
      <c r="C15" s="136"/>
      <c r="D15" s="137"/>
      <c r="E15" s="17"/>
      <c r="F15" s="138">
        <f>+IF($P$2=0,$P15,0)</f>
        <v>0</v>
      </c>
      <c r="G15" s="139">
        <f>+IF($P$2=0,$Q15,0)</f>
        <v>0</v>
      </c>
      <c r="H15" s="17"/>
      <c r="I15" s="138">
        <f>+IF(OR($P$2=98,$P$2=42,$P$2=96,$P$2=97),$P15,0)</f>
        <v>0</v>
      </c>
      <c r="J15" s="139">
        <f>+IF(OR($P$2=98,$P$2=42,$P$2=96,$P$2=97),$Q15,0)</f>
        <v>0</v>
      </c>
      <c r="K15" s="108"/>
      <c r="L15" s="139">
        <f>+IF($P$2=33,$Q15,0)</f>
        <v>0</v>
      </c>
      <c r="M15" s="108"/>
      <c r="N15" s="140">
        <f>+ROUND(+G15+J15+L15,0)</f>
        <v>0</v>
      </c>
      <c r="O15" s="110"/>
      <c r="P15" s="138">
        <f>+ROUND(+[1]OTCHET!E115+[1]OTCHET!E116,0)</f>
        <v>0</v>
      </c>
      <c r="Q15" s="139">
        <f>+[1]OTCHET!L115+[1]OTCHET!L116</f>
        <v>0</v>
      </c>
      <c r="R15" s="52"/>
      <c r="S15" s="141" t="s">
        <v>37</v>
      </c>
      <c r="T15" s="142"/>
      <c r="U15" s="143"/>
      <c r="V15" s="89"/>
      <c r="W15" s="12"/>
      <c r="X15" s="12"/>
      <c r="Y15" s="12"/>
      <c r="Z15" s="12"/>
    </row>
    <row r="16" spans="1:27" s="13" customFormat="1" ht="15.75">
      <c r="A16" s="102"/>
      <c r="B16" s="126" t="s">
        <v>38</v>
      </c>
      <c r="C16" s="127"/>
      <c r="D16" s="128"/>
      <c r="E16" s="17"/>
      <c r="F16" s="129">
        <f t="shared" si="0"/>
        <v>0</v>
      </c>
      <c r="G16" s="130">
        <f t="shared" si="1"/>
        <v>0</v>
      </c>
      <c r="H16" s="17"/>
      <c r="I16" s="129">
        <f t="shared" si="2"/>
        <v>0</v>
      </c>
      <c r="J16" s="130">
        <f t="shared" si="3"/>
        <v>0</v>
      </c>
      <c r="K16" s="108"/>
      <c r="L16" s="130">
        <f t="shared" si="4"/>
        <v>0</v>
      </c>
      <c r="M16" s="108"/>
      <c r="N16" s="131">
        <f t="shared" si="5"/>
        <v>0</v>
      </c>
      <c r="O16" s="110"/>
      <c r="P16" s="129">
        <f>+ROUND(+[1]OTCHET!E110+[1]OTCHET!E111,0)</f>
        <v>0</v>
      </c>
      <c r="Q16" s="130">
        <f>+ROUND(+[1]OTCHET!L110+[1]OTCHET!L111,0)</f>
        <v>0</v>
      </c>
      <c r="R16" s="52"/>
      <c r="S16" s="132" t="s">
        <v>39</v>
      </c>
      <c r="T16" s="133"/>
      <c r="U16" s="134"/>
      <c r="V16" s="89"/>
      <c r="W16" s="12"/>
      <c r="X16" s="12"/>
      <c r="Y16" s="12"/>
      <c r="Z16" s="12"/>
    </row>
    <row r="17" spans="1:26" s="13" customFormat="1" ht="15.75">
      <c r="A17" s="102"/>
      <c r="B17" s="126" t="s">
        <v>40</v>
      </c>
      <c r="C17" s="127"/>
      <c r="D17" s="128"/>
      <c r="E17" s="17"/>
      <c r="F17" s="129">
        <f t="shared" si="0"/>
        <v>0</v>
      </c>
      <c r="G17" s="130">
        <f t="shared" si="1"/>
        <v>0</v>
      </c>
      <c r="H17" s="17"/>
      <c r="I17" s="129">
        <f t="shared" si="2"/>
        <v>0</v>
      </c>
      <c r="J17" s="130">
        <f t="shared" si="3"/>
        <v>0</v>
      </c>
      <c r="K17" s="108"/>
      <c r="L17" s="130">
        <f t="shared" si="4"/>
        <v>0</v>
      </c>
      <c r="M17" s="108"/>
      <c r="N17" s="131">
        <f t="shared" si="5"/>
        <v>0</v>
      </c>
      <c r="O17" s="110"/>
      <c r="P17" s="129">
        <f>+ROUND([1]OTCHET!E77,0)</f>
        <v>0</v>
      </c>
      <c r="Q17" s="130">
        <f>+ROUND([1]OTCHET!L77,0)</f>
        <v>0</v>
      </c>
      <c r="R17" s="52"/>
      <c r="S17" s="132" t="s">
        <v>41</v>
      </c>
      <c r="T17" s="133"/>
      <c r="U17" s="134"/>
      <c r="V17" s="89"/>
      <c r="W17" s="12"/>
      <c r="X17" s="12"/>
      <c r="Y17" s="12"/>
      <c r="Z17" s="12"/>
    </row>
    <row r="18" spans="1:26" s="13" customFormat="1" ht="15.75">
      <c r="A18" s="102"/>
      <c r="B18" s="126" t="s">
        <v>42</v>
      </c>
      <c r="C18" s="127"/>
      <c r="D18" s="128"/>
      <c r="E18" s="17"/>
      <c r="F18" s="129">
        <f t="shared" si="0"/>
        <v>700</v>
      </c>
      <c r="G18" s="130">
        <f t="shared" si="1"/>
        <v>0</v>
      </c>
      <c r="H18" s="17"/>
      <c r="I18" s="129">
        <f t="shared" si="2"/>
        <v>0</v>
      </c>
      <c r="J18" s="130">
        <f t="shared" si="3"/>
        <v>0</v>
      </c>
      <c r="K18" s="108"/>
      <c r="L18" s="130">
        <f t="shared" si="4"/>
        <v>0</v>
      </c>
      <c r="M18" s="108"/>
      <c r="N18" s="131">
        <f t="shared" si="5"/>
        <v>0</v>
      </c>
      <c r="O18" s="110"/>
      <c r="P18" s="129">
        <f>+ROUND([1]OTCHET!E78+[1]OTCHET!E79,0)</f>
        <v>700</v>
      </c>
      <c r="Q18" s="130">
        <f>+ROUND([1]OTCHET!L78+[1]OTCHET!L79,0)</f>
        <v>0</v>
      </c>
      <c r="R18" s="52"/>
      <c r="S18" s="132" t="s">
        <v>43</v>
      </c>
      <c r="T18" s="133"/>
      <c r="U18" s="134"/>
      <c r="V18" s="89"/>
      <c r="W18" s="12"/>
      <c r="X18" s="12"/>
      <c r="Y18" s="12"/>
      <c r="Z18" s="12"/>
    </row>
    <row r="19" spans="1:26" s="13" customFormat="1" ht="15.75">
      <c r="A19" s="102"/>
      <c r="B19" s="126" t="s">
        <v>44</v>
      </c>
      <c r="C19" s="127"/>
      <c r="D19" s="128"/>
      <c r="E19" s="17"/>
      <c r="F19" s="129">
        <f t="shared" si="0"/>
        <v>0</v>
      </c>
      <c r="G19" s="130">
        <f t="shared" si="1"/>
        <v>0</v>
      </c>
      <c r="H19" s="17"/>
      <c r="I19" s="129">
        <f t="shared" si="2"/>
        <v>0</v>
      </c>
      <c r="J19" s="130">
        <f t="shared" si="3"/>
        <v>0</v>
      </c>
      <c r="K19" s="108"/>
      <c r="L19" s="130">
        <f t="shared" si="4"/>
        <v>0</v>
      </c>
      <c r="M19" s="108"/>
      <c r="N19" s="131">
        <f t="shared" si="5"/>
        <v>0</v>
      </c>
      <c r="O19" s="110"/>
      <c r="P19" s="129">
        <f>+ROUND([1]OTCHET!E137++[1]OTCHET!E138,0)</f>
        <v>0</v>
      </c>
      <c r="Q19" s="130">
        <f>+ROUND([1]OTCHET!L137++[1]OTCHET!L138,0)</f>
        <v>0</v>
      </c>
      <c r="R19" s="52"/>
      <c r="S19" s="132" t="s">
        <v>45</v>
      </c>
      <c r="T19" s="133"/>
      <c r="U19" s="134"/>
      <c r="V19" s="89"/>
      <c r="W19" s="12"/>
      <c r="X19" s="12"/>
      <c r="Y19" s="12"/>
      <c r="Z19" s="12"/>
    </row>
    <row r="20" spans="1:26" s="13" customFormat="1" ht="15.75">
      <c r="A20" s="102"/>
      <c r="B20" s="126" t="s">
        <v>46</v>
      </c>
      <c r="C20" s="127"/>
      <c r="D20" s="128"/>
      <c r="E20" s="17"/>
      <c r="F20" s="129">
        <f t="shared" si="0"/>
        <v>0</v>
      </c>
      <c r="G20" s="130">
        <f t="shared" si="1"/>
        <v>0</v>
      </c>
      <c r="H20" s="17"/>
      <c r="I20" s="129">
        <f t="shared" si="2"/>
        <v>0</v>
      </c>
      <c r="J20" s="130">
        <f t="shared" si="3"/>
        <v>0</v>
      </c>
      <c r="K20" s="108"/>
      <c r="L20" s="130">
        <f t="shared" si="4"/>
        <v>0</v>
      </c>
      <c r="M20" s="108"/>
      <c r="N20" s="131">
        <f t="shared" si="5"/>
        <v>0</v>
      </c>
      <c r="O20" s="110"/>
      <c r="P20" s="129">
        <f>+ROUND(+SUM([1]OTCHET!E81:E89),0)</f>
        <v>0</v>
      </c>
      <c r="Q20" s="130">
        <f>+ROUND(+SUM([1]OTCHET!L81:L89),0)</f>
        <v>0</v>
      </c>
      <c r="R20" s="52"/>
      <c r="S20" s="132" t="s">
        <v>47</v>
      </c>
      <c r="T20" s="133"/>
      <c r="U20" s="134"/>
      <c r="V20" s="89"/>
      <c r="W20" s="12"/>
      <c r="X20" s="12"/>
      <c r="Y20" s="12"/>
      <c r="Z20" s="12"/>
    </row>
    <row r="21" spans="1:26" s="13" customFormat="1" ht="15.75">
      <c r="A21" s="102"/>
      <c r="B21" s="126" t="s">
        <v>48</v>
      </c>
      <c r="C21" s="127"/>
      <c r="D21" s="128"/>
      <c r="E21" s="17"/>
      <c r="F21" s="129">
        <f t="shared" si="0"/>
        <v>0</v>
      </c>
      <c r="G21" s="130">
        <f t="shared" si="1"/>
        <v>0</v>
      </c>
      <c r="H21" s="17"/>
      <c r="I21" s="129">
        <f t="shared" si="2"/>
        <v>0</v>
      </c>
      <c r="J21" s="130">
        <f t="shared" si="3"/>
        <v>0</v>
      </c>
      <c r="K21" s="108"/>
      <c r="L21" s="130">
        <f t="shared" si="4"/>
        <v>0</v>
      </c>
      <c r="M21" s="108"/>
      <c r="N21" s="131">
        <f t="shared" si="5"/>
        <v>0</v>
      </c>
      <c r="O21" s="110"/>
      <c r="P21" s="129">
        <f>+ROUND([1]OTCHET!E75+[1]OTCHET!E76+[1]OTCHET!E80,0)</f>
        <v>0</v>
      </c>
      <c r="Q21" s="130">
        <f>+ROUND([1]OTCHET!L75+[1]OTCHET!L76+[1]OTCHET!L80,0)</f>
        <v>0</v>
      </c>
      <c r="R21" s="52"/>
      <c r="S21" s="132" t="s">
        <v>49</v>
      </c>
      <c r="T21" s="133"/>
      <c r="U21" s="134"/>
      <c r="V21" s="89"/>
      <c r="W21" s="12"/>
      <c r="X21" s="12"/>
      <c r="Y21" s="12"/>
      <c r="Z21" s="12"/>
    </row>
    <row r="22" spans="1:26" s="13" customFormat="1" ht="15.75">
      <c r="A22" s="102"/>
      <c r="B22" s="144" t="s">
        <v>50</v>
      </c>
      <c r="C22" s="145"/>
      <c r="D22" s="146"/>
      <c r="E22" s="17"/>
      <c r="F22" s="147">
        <f t="shared" si="0"/>
        <v>0</v>
      </c>
      <c r="G22" s="148">
        <f t="shared" si="1"/>
        <v>0</v>
      </c>
      <c r="H22" s="17"/>
      <c r="I22" s="147">
        <f t="shared" si="2"/>
        <v>0</v>
      </c>
      <c r="J22" s="148">
        <f t="shared" si="3"/>
        <v>0</v>
      </c>
      <c r="K22" s="108"/>
      <c r="L22" s="148">
        <f t="shared" si="4"/>
        <v>0</v>
      </c>
      <c r="M22" s="108"/>
      <c r="N22" s="149">
        <f t="shared" si="5"/>
        <v>0</v>
      </c>
      <c r="O22" s="110"/>
      <c r="P22" s="147">
        <f>+ROUND([1]OTCHET!E113+[1]OTCHET!E114+[1]OTCHET!E120,0)</f>
        <v>0</v>
      </c>
      <c r="Q22" s="148">
        <f>+ROUND([1]OTCHET!L113+[1]OTCHET!L114+[1]OTCHET!L120,0)</f>
        <v>0</v>
      </c>
      <c r="R22" s="52"/>
      <c r="S22" s="150" t="s">
        <v>51</v>
      </c>
      <c r="T22" s="151"/>
      <c r="U22" s="152"/>
      <c r="V22" s="89"/>
      <c r="W22" s="12"/>
      <c r="X22" s="12"/>
      <c r="Y22" s="12"/>
      <c r="Z22" s="12"/>
    </row>
    <row r="23" spans="1:26" s="13" customFormat="1" ht="15.75">
      <c r="A23" s="102"/>
      <c r="B23" s="153" t="s">
        <v>52</v>
      </c>
      <c r="C23" s="154"/>
      <c r="D23" s="155"/>
      <c r="E23" s="17"/>
      <c r="F23" s="156">
        <f>+ROUND(+SUM(F13,F14,F16,F17,F18,F19,F20,F21,F22),0)</f>
        <v>700</v>
      </c>
      <c r="G23" s="156">
        <f>+ROUND(+SUM(G13,G14,G16,G17,G18,G19,G20,G21,G22),0)</f>
        <v>0</v>
      </c>
      <c r="H23" s="17"/>
      <c r="I23" s="156">
        <f>+ROUND(+SUM(I13,I14,I16,I17,I18,I19,I20,I21,I22),0)</f>
        <v>0</v>
      </c>
      <c r="J23" s="156">
        <f>+ROUND(+SUM(J13,J14,J16,J17,J18,J19,J20,J21,J22),0)</f>
        <v>0</v>
      </c>
      <c r="K23" s="108"/>
      <c r="L23" s="156">
        <f>+ROUND(+SUM(L13,L14,L16,L17,L18,L19,L20,L21,L22),0)</f>
        <v>0</v>
      </c>
      <c r="M23" s="108"/>
      <c r="N23" s="156">
        <f>+ROUND(+SUM(N13,N14,N16,N17,N18,N19,N20,N21,N22),0)</f>
        <v>0</v>
      </c>
      <c r="O23" s="110"/>
      <c r="P23" s="156">
        <f>+ROUND(+SUM(P13,P14,P16,P17,P18,P19,P20,P21,P22),0)</f>
        <v>700</v>
      </c>
      <c r="Q23" s="156">
        <f>+ROUND(+SUM(Q13,Q14,Q16,Q17,Q18,Q19,Q20,Q21,Q22),0)</f>
        <v>0</v>
      </c>
      <c r="R23" s="52"/>
      <c r="S23" s="157" t="s">
        <v>53</v>
      </c>
      <c r="T23" s="158"/>
      <c r="U23" s="159"/>
      <c r="V23" s="89"/>
      <c r="W23" s="12"/>
      <c r="X23" s="12"/>
      <c r="Y23" s="12"/>
      <c r="Z23" s="12"/>
    </row>
    <row r="24" spans="1:26" s="13" customFormat="1" ht="15.75">
      <c r="A24" s="102"/>
      <c r="B24" s="111" t="s">
        <v>54</v>
      </c>
      <c r="C24" s="112"/>
      <c r="D24" s="113"/>
      <c r="E24" s="17"/>
      <c r="F24" s="106"/>
      <c r="G24" s="107"/>
      <c r="H24" s="17"/>
      <c r="I24" s="106"/>
      <c r="J24" s="107"/>
      <c r="K24" s="108"/>
      <c r="L24" s="107"/>
      <c r="M24" s="108"/>
      <c r="N24" s="160"/>
      <c r="O24" s="110"/>
      <c r="P24" s="106"/>
      <c r="Q24" s="107"/>
      <c r="R24" s="52"/>
      <c r="S24" s="111" t="s">
        <v>54</v>
      </c>
      <c r="T24" s="112"/>
      <c r="U24" s="113"/>
      <c r="V24" s="89"/>
      <c r="W24" s="12"/>
      <c r="X24" s="12"/>
      <c r="Y24" s="12"/>
      <c r="Z24" s="12"/>
    </row>
    <row r="25" spans="1:26" s="13" customFormat="1" ht="15.75">
      <c r="A25" s="102"/>
      <c r="B25" s="117" t="s">
        <v>55</v>
      </c>
      <c r="C25" s="118"/>
      <c r="D25" s="119"/>
      <c r="E25" s="17"/>
      <c r="F25" s="120">
        <f>+IF($P$2=0,$P25,0)</f>
        <v>0</v>
      </c>
      <c r="G25" s="121">
        <f>+IF($P$2=0,$Q25,0)</f>
        <v>0</v>
      </c>
      <c r="H25" s="17"/>
      <c r="I25" s="120">
        <f>+IF(OR($P$2=98,$P$2=42,$P$2=96,$P$2=97),$P25,0)</f>
        <v>0</v>
      </c>
      <c r="J25" s="121">
        <f>+IF(OR($P$2=98,$P$2=42,$P$2=96,$P$2=97),$Q25,0)</f>
        <v>0</v>
      </c>
      <c r="K25" s="108"/>
      <c r="L25" s="121">
        <f>+IF($P$2=33,$Q25,0)</f>
        <v>0</v>
      </c>
      <c r="M25" s="108"/>
      <c r="N25" s="122">
        <f>+ROUND(+G25+J25+L25,0)</f>
        <v>0</v>
      </c>
      <c r="O25" s="110"/>
      <c r="P25" s="120">
        <f>+ROUND([1]OTCHET!E135,0)</f>
        <v>0</v>
      </c>
      <c r="Q25" s="121">
        <f>+ROUND([1]OTCHET!L135,0)</f>
        <v>0</v>
      </c>
      <c r="R25" s="52"/>
      <c r="S25" s="123" t="s">
        <v>56</v>
      </c>
      <c r="T25" s="124"/>
      <c r="U25" s="125"/>
      <c r="V25" s="89"/>
      <c r="W25" s="12"/>
      <c r="X25" s="12"/>
      <c r="Y25" s="12"/>
      <c r="Z25" s="12"/>
    </row>
    <row r="26" spans="1:26" s="13" customFormat="1" ht="15.75">
      <c r="A26" s="102"/>
      <c r="B26" s="126" t="s">
        <v>57</v>
      </c>
      <c r="C26" s="127"/>
      <c r="D26" s="128"/>
      <c r="E26" s="17"/>
      <c r="F26" s="129">
        <f>+IF($P$2=0,$P26,0)</f>
        <v>0</v>
      </c>
      <c r="G26" s="130">
        <f>+IF($P$2=0,$Q26,0)</f>
        <v>0</v>
      </c>
      <c r="H26" s="17"/>
      <c r="I26" s="129">
        <f>+IF(OR($P$2=98,$P$2=42,$P$2=96,$P$2=97),$P26,0)</f>
        <v>0</v>
      </c>
      <c r="J26" s="130">
        <f>+IF(OR($P$2=98,$P$2=42,$P$2=96,$P$2=97),$Q26,0)</f>
        <v>0</v>
      </c>
      <c r="K26" s="108"/>
      <c r="L26" s="130">
        <f>+IF($P$2=33,$Q26,0)</f>
        <v>0</v>
      </c>
      <c r="M26" s="108"/>
      <c r="N26" s="131">
        <f>+ROUND(+G26+J26+L26,0)</f>
        <v>0</v>
      </c>
      <c r="O26" s="110"/>
      <c r="P26" s="129">
        <f>+ROUND(+SUM([1]OTCHET!E126:E134)+[1]OTCHET!E136,0)</f>
        <v>0</v>
      </c>
      <c r="Q26" s="130">
        <f>+ROUND(+SUM([1]OTCHET!L126:L134)+[1]OTCHET!L136,0)</f>
        <v>0</v>
      </c>
      <c r="R26" s="52"/>
      <c r="S26" s="132" t="s">
        <v>58</v>
      </c>
      <c r="T26" s="133"/>
      <c r="U26" s="134"/>
      <c r="V26" s="89"/>
      <c r="W26" s="12"/>
      <c r="X26" s="12"/>
      <c r="Y26" s="12"/>
      <c r="Z26" s="12"/>
    </row>
    <row r="27" spans="1:26" s="13" customFormat="1" ht="15.75">
      <c r="A27" s="102"/>
      <c r="B27" s="144" t="s">
        <v>59</v>
      </c>
      <c r="C27" s="145"/>
      <c r="D27" s="146"/>
      <c r="E27" s="17"/>
      <c r="F27" s="147">
        <f>+IF($P$2=0,$P27,0)</f>
        <v>0</v>
      </c>
      <c r="G27" s="148">
        <f>+IF($P$2=0,$Q27,0)</f>
        <v>0</v>
      </c>
      <c r="H27" s="17"/>
      <c r="I27" s="147">
        <f>+IF(OR($P$2=98,$P$2=42,$P$2=96,$P$2=97),$P27,0)</f>
        <v>0</v>
      </c>
      <c r="J27" s="148">
        <f>+IF(OR($P$2=98,$P$2=42,$P$2=96,$P$2=97),$Q27,0)</f>
        <v>0</v>
      </c>
      <c r="K27" s="108"/>
      <c r="L27" s="148">
        <f>+IF($P$2=33,$Q27,0)</f>
        <v>0</v>
      </c>
      <c r="M27" s="108"/>
      <c r="N27" s="149">
        <f>+ROUND(+G27+J27+L27,0)</f>
        <v>0</v>
      </c>
      <c r="O27" s="110"/>
      <c r="P27" s="147">
        <f>+ROUND(+[1]OTCHET!E109,0)</f>
        <v>0</v>
      </c>
      <c r="Q27" s="148">
        <f>+ROUND(+[1]OTCHET!L109,0)</f>
        <v>0</v>
      </c>
      <c r="R27" s="52"/>
      <c r="S27" s="150" t="s">
        <v>60</v>
      </c>
      <c r="T27" s="151"/>
      <c r="U27" s="152"/>
      <c r="V27" s="89"/>
      <c r="W27" s="12"/>
      <c r="X27" s="12"/>
      <c r="Y27" s="12"/>
      <c r="Z27" s="12"/>
    </row>
    <row r="28" spans="1:26" s="13" customFormat="1" ht="15.75">
      <c r="A28" s="102"/>
      <c r="B28" s="153" t="s">
        <v>61</v>
      </c>
      <c r="C28" s="154"/>
      <c r="D28" s="155"/>
      <c r="E28" s="17"/>
      <c r="F28" s="156">
        <f>+ROUND(+SUM(F25:F27),0)</f>
        <v>0</v>
      </c>
      <c r="G28" s="161">
        <f>+ROUND(+SUM(G25:G27),0)</f>
        <v>0</v>
      </c>
      <c r="H28" s="17"/>
      <c r="I28" s="156">
        <f>+ROUND(+SUM(I25:I27),0)</f>
        <v>0</v>
      </c>
      <c r="J28" s="161">
        <f>+ROUND(+SUM(J25:J27),0)</f>
        <v>0</v>
      </c>
      <c r="K28" s="108"/>
      <c r="L28" s="161">
        <f>+ROUND(+SUM(L25:L27),0)</f>
        <v>0</v>
      </c>
      <c r="M28" s="108"/>
      <c r="N28" s="162">
        <f>+ROUND(+SUM(N25:N27),0)</f>
        <v>0</v>
      </c>
      <c r="O28" s="110"/>
      <c r="P28" s="156">
        <f>+ROUND(+SUM(P25:P27),0)</f>
        <v>0</v>
      </c>
      <c r="Q28" s="161">
        <f>+ROUND(+SUM(Q25:Q27),0)</f>
        <v>0</v>
      </c>
      <c r="R28" s="52"/>
      <c r="S28" s="157" t="s">
        <v>62</v>
      </c>
      <c r="T28" s="158"/>
      <c r="U28" s="159"/>
      <c r="V28" s="89"/>
      <c r="W28" s="12"/>
      <c r="X28" s="12"/>
      <c r="Y28" s="12"/>
      <c r="Z28" s="12"/>
    </row>
    <row r="29" spans="1:26" s="13" customFormat="1" ht="6" customHeight="1">
      <c r="A29" s="102"/>
      <c r="B29" s="163"/>
      <c r="C29" s="164"/>
      <c r="D29" s="165"/>
      <c r="E29" s="17"/>
      <c r="F29" s="114"/>
      <c r="G29" s="115"/>
      <c r="H29" s="17"/>
      <c r="I29" s="114"/>
      <c r="J29" s="115"/>
      <c r="K29" s="108"/>
      <c r="L29" s="115"/>
      <c r="M29" s="108"/>
      <c r="N29" s="166"/>
      <c r="O29" s="110"/>
      <c r="P29" s="114"/>
      <c r="Q29" s="115"/>
      <c r="R29" s="52"/>
      <c r="S29" s="167"/>
      <c r="T29" s="168"/>
      <c r="U29" s="169"/>
      <c r="V29" s="89"/>
      <c r="W29" s="12"/>
      <c r="X29" s="12"/>
      <c r="Y29" s="12"/>
      <c r="Z29" s="12"/>
    </row>
    <row r="30" spans="1:26" s="13" customFormat="1" ht="15.75" hidden="1">
      <c r="A30" s="102"/>
      <c r="B30" s="170" t="s">
        <v>63</v>
      </c>
      <c r="C30" s="171"/>
      <c r="D30" s="172"/>
      <c r="E30" s="17"/>
      <c r="F30" s="173"/>
      <c r="G30" s="174"/>
      <c r="H30" s="17"/>
      <c r="I30" s="173"/>
      <c r="J30" s="174"/>
      <c r="K30" s="108"/>
      <c r="L30" s="174"/>
      <c r="M30" s="108"/>
      <c r="N30" s="175"/>
      <c r="O30" s="110"/>
      <c r="P30" s="173"/>
      <c r="Q30" s="174"/>
      <c r="R30" s="52"/>
      <c r="S30" s="176"/>
      <c r="T30" s="177"/>
      <c r="U30" s="178"/>
      <c r="V30" s="89"/>
      <c r="W30" s="12"/>
      <c r="X30" s="12"/>
      <c r="Y30" s="12"/>
      <c r="Z30" s="12"/>
    </row>
    <row r="31" spans="1:26" s="13" customFormat="1" ht="15.75" hidden="1">
      <c r="A31" s="102"/>
      <c r="B31" s="179" t="s">
        <v>64</v>
      </c>
      <c r="C31" s="180"/>
      <c r="D31" s="181"/>
      <c r="E31" s="17"/>
      <c r="F31" s="182"/>
      <c r="G31" s="183"/>
      <c r="H31" s="17"/>
      <c r="I31" s="182"/>
      <c r="J31" s="183"/>
      <c r="K31" s="108"/>
      <c r="L31" s="183"/>
      <c r="M31" s="108"/>
      <c r="N31" s="184"/>
      <c r="O31" s="110"/>
      <c r="P31" s="182"/>
      <c r="Q31" s="183"/>
      <c r="R31" s="52"/>
      <c r="S31" s="185"/>
      <c r="T31" s="186"/>
      <c r="U31" s="187"/>
      <c r="V31" s="89"/>
      <c r="W31" s="12"/>
      <c r="X31" s="12"/>
      <c r="Y31" s="12"/>
      <c r="Z31" s="12"/>
    </row>
    <row r="32" spans="1:26" s="13" customFormat="1" ht="15.75" hidden="1">
      <c r="A32" s="102"/>
      <c r="B32" s="135" t="s">
        <v>65</v>
      </c>
      <c r="C32" s="180"/>
      <c r="D32" s="181"/>
      <c r="E32" s="17"/>
      <c r="F32" s="138"/>
      <c r="G32" s="139"/>
      <c r="H32" s="17"/>
      <c r="I32" s="138"/>
      <c r="J32" s="139"/>
      <c r="K32" s="108"/>
      <c r="L32" s="139"/>
      <c r="M32" s="108"/>
      <c r="N32" s="140"/>
      <c r="O32" s="110"/>
      <c r="P32" s="138"/>
      <c r="Q32" s="139"/>
      <c r="R32" s="52"/>
      <c r="S32" s="188"/>
      <c r="T32" s="189"/>
      <c r="U32" s="190"/>
      <c r="V32" s="89"/>
      <c r="W32" s="12"/>
      <c r="X32" s="12"/>
      <c r="Y32" s="12"/>
      <c r="Z32" s="12"/>
    </row>
    <row r="33" spans="1:26" s="13" customFormat="1" ht="15.75" hidden="1">
      <c r="A33" s="102"/>
      <c r="B33" s="135" t="s">
        <v>66</v>
      </c>
      <c r="C33" s="180"/>
      <c r="D33" s="181"/>
      <c r="E33" s="17"/>
      <c r="F33" s="138"/>
      <c r="G33" s="139"/>
      <c r="H33" s="17"/>
      <c r="I33" s="138"/>
      <c r="J33" s="139"/>
      <c r="K33" s="108"/>
      <c r="L33" s="139"/>
      <c r="M33" s="108"/>
      <c r="N33" s="140"/>
      <c r="O33" s="110"/>
      <c r="P33" s="138"/>
      <c r="Q33" s="139"/>
      <c r="R33" s="52"/>
      <c r="S33" s="188"/>
      <c r="T33" s="189"/>
      <c r="U33" s="190"/>
      <c r="V33" s="89"/>
      <c r="W33" s="12"/>
      <c r="X33" s="12"/>
      <c r="Y33" s="12"/>
      <c r="Z33" s="12"/>
    </row>
    <row r="34" spans="1:26" s="13" customFormat="1" ht="15.75" hidden="1">
      <c r="A34" s="102"/>
      <c r="B34" s="191" t="s">
        <v>67</v>
      </c>
      <c r="C34" s="180"/>
      <c r="D34" s="181"/>
      <c r="E34" s="17"/>
      <c r="F34" s="192"/>
      <c r="G34" s="193"/>
      <c r="H34" s="17"/>
      <c r="I34" s="192"/>
      <c r="J34" s="193"/>
      <c r="K34" s="108"/>
      <c r="L34" s="193"/>
      <c r="M34" s="108"/>
      <c r="N34" s="194"/>
      <c r="O34" s="110"/>
      <c r="P34" s="192"/>
      <c r="Q34" s="193"/>
      <c r="R34" s="52"/>
      <c r="S34" s="195"/>
      <c r="T34" s="196"/>
      <c r="U34" s="197"/>
      <c r="V34" s="89"/>
      <c r="W34" s="12"/>
      <c r="X34" s="12"/>
      <c r="Y34" s="12"/>
      <c r="Z34" s="12"/>
    </row>
    <row r="35" spans="1:26" s="13" customFormat="1" ht="15.75">
      <c r="A35" s="102"/>
      <c r="B35" s="153" t="s">
        <v>68</v>
      </c>
      <c r="C35" s="154"/>
      <c r="D35" s="155"/>
      <c r="E35" s="17"/>
      <c r="F35" s="156">
        <f>+IF($P$2=0,$P35,0)</f>
        <v>-21</v>
      </c>
      <c r="G35" s="161">
        <f>+IF($P$2=0,$Q35,0)</f>
        <v>0</v>
      </c>
      <c r="H35" s="17"/>
      <c r="I35" s="156">
        <f>+IF(OR($P$2=98,$P$2=42,$P$2=96,$P$2=97),$P35,0)</f>
        <v>0</v>
      </c>
      <c r="J35" s="161">
        <f>+IF(OR($P$2=98,$P$2=42,$P$2=96,$P$2=97),$Q35,0)</f>
        <v>0</v>
      </c>
      <c r="K35" s="108"/>
      <c r="L35" s="161">
        <f>+IF($P$2=33,$Q35,0)</f>
        <v>0</v>
      </c>
      <c r="M35" s="108"/>
      <c r="N35" s="162">
        <f t="shared" ref="N35:N40" si="6">+ROUND(+G35+J35+L35,0)</f>
        <v>0</v>
      </c>
      <c r="O35" s="110"/>
      <c r="P35" s="156">
        <f>+ROUND(+[1]OTCHET!E121+[1]OTCHET!E119,0)</f>
        <v>-21</v>
      </c>
      <c r="Q35" s="161">
        <f>+ROUND(+[1]OTCHET!L121+[1]OTCHET!L119,0)</f>
        <v>0</v>
      </c>
      <c r="R35" s="52"/>
      <c r="S35" s="157" t="s">
        <v>69</v>
      </c>
      <c r="T35" s="158"/>
      <c r="U35" s="159"/>
      <c r="V35" s="89"/>
      <c r="W35" s="12"/>
      <c r="X35" s="12"/>
      <c r="Y35" s="12"/>
      <c r="Z35" s="12"/>
    </row>
    <row r="36" spans="1:26" s="13" customFormat="1" ht="15.75">
      <c r="A36" s="102"/>
      <c r="B36" s="198" t="s">
        <v>70</v>
      </c>
      <c r="C36" s="199"/>
      <c r="D36" s="200"/>
      <c r="E36" s="17"/>
      <c r="F36" s="201">
        <f>+IF($P$2=0,$P36,0)</f>
        <v>0</v>
      </c>
      <c r="G36" s="202">
        <f>+IF($P$2=0,$Q36,0)</f>
        <v>0</v>
      </c>
      <c r="H36" s="17"/>
      <c r="I36" s="201">
        <f>+IF(OR($P$2=98,$P$2=42,$P$2=96,$P$2=97),$P36,0)</f>
        <v>0</v>
      </c>
      <c r="J36" s="202">
        <f>+IF(OR($P$2=98,$P$2=42,$P$2=96,$P$2=97),$Q36,0)</f>
        <v>0</v>
      </c>
      <c r="K36" s="108"/>
      <c r="L36" s="202">
        <f>+IF($P$2=33,$Q36,0)</f>
        <v>0</v>
      </c>
      <c r="M36" s="108"/>
      <c r="N36" s="203">
        <f t="shared" si="6"/>
        <v>0</v>
      </c>
      <c r="O36" s="110"/>
      <c r="P36" s="201">
        <f>+ROUND([1]OTCHET!E122,0)</f>
        <v>0</v>
      </c>
      <c r="Q36" s="202">
        <f>+ROUND([1]OTCHET!L122,0)</f>
        <v>0</v>
      </c>
      <c r="R36" s="52"/>
      <c r="S36" s="204" t="s">
        <v>71</v>
      </c>
      <c r="T36" s="205"/>
      <c r="U36" s="206"/>
      <c r="V36" s="89"/>
      <c r="W36" s="12"/>
      <c r="X36" s="12"/>
      <c r="Y36" s="12"/>
      <c r="Z36" s="12"/>
    </row>
    <row r="37" spans="1:26" s="13" customFormat="1" ht="15.75">
      <c r="A37" s="102"/>
      <c r="B37" s="207" t="s">
        <v>72</v>
      </c>
      <c r="C37" s="208"/>
      <c r="D37" s="209"/>
      <c r="E37" s="17"/>
      <c r="F37" s="210">
        <f>+IF($P$2=0,$P37,0)</f>
        <v>-21</v>
      </c>
      <c r="G37" s="211">
        <f>+IF($P$2=0,$Q37,0)</f>
        <v>0</v>
      </c>
      <c r="H37" s="17"/>
      <c r="I37" s="210">
        <f>+IF(OR($P$2=98,$P$2=42,$P$2=96,$P$2=97),$P37,0)</f>
        <v>0</v>
      </c>
      <c r="J37" s="211">
        <f>+IF(OR($P$2=98,$P$2=42,$P$2=96,$P$2=97),$Q37,0)</f>
        <v>0</v>
      </c>
      <c r="K37" s="108"/>
      <c r="L37" s="211">
        <f>+IF($P$2=33,$Q37,0)</f>
        <v>0</v>
      </c>
      <c r="M37" s="108"/>
      <c r="N37" s="212">
        <f t="shared" si="6"/>
        <v>0</v>
      </c>
      <c r="O37" s="110"/>
      <c r="P37" s="210">
        <f>+ROUND([1]OTCHET!E123,0)</f>
        <v>-21</v>
      </c>
      <c r="Q37" s="211">
        <f>+ROUND([1]OTCHET!L123,0)</f>
        <v>0</v>
      </c>
      <c r="R37" s="52"/>
      <c r="S37" s="213" t="s">
        <v>73</v>
      </c>
      <c r="T37" s="214"/>
      <c r="U37" s="215"/>
      <c r="V37" s="89"/>
      <c r="W37" s="12"/>
      <c r="X37" s="12"/>
      <c r="Y37" s="12"/>
      <c r="Z37" s="12"/>
    </row>
    <row r="38" spans="1:26" s="13" customFormat="1" ht="15.75">
      <c r="A38" s="102"/>
      <c r="B38" s="216" t="s">
        <v>74</v>
      </c>
      <c r="C38" s="217"/>
      <c r="D38" s="218"/>
      <c r="E38" s="17"/>
      <c r="F38" s="219">
        <f>+IF($P$2=0,$P38,0)</f>
        <v>0</v>
      </c>
      <c r="G38" s="220">
        <f>+IF($P$2=0,$Q38,0)</f>
        <v>0</v>
      </c>
      <c r="H38" s="17"/>
      <c r="I38" s="219">
        <f>+IF(OR($P$2=98,$P$2=42,$P$2=96,$P$2=97),$P38,0)</f>
        <v>0</v>
      </c>
      <c r="J38" s="220">
        <f>+IF(OR($P$2=98,$P$2=42,$P$2=96,$P$2=97),$Q38,0)</f>
        <v>0</v>
      </c>
      <c r="K38" s="108"/>
      <c r="L38" s="220">
        <f>+IF($P$2=33,$Q38,0)</f>
        <v>0</v>
      </c>
      <c r="M38" s="108"/>
      <c r="N38" s="221">
        <f t="shared" si="6"/>
        <v>0</v>
      </c>
      <c r="O38" s="110"/>
      <c r="P38" s="219">
        <f>+ROUND([1]OTCHET!E124,0)</f>
        <v>0</v>
      </c>
      <c r="Q38" s="220">
        <f>+ROUND([1]OTCHET!L124,0)</f>
        <v>0</v>
      </c>
      <c r="R38" s="52"/>
      <c r="S38" s="222" t="s">
        <v>75</v>
      </c>
      <c r="T38" s="223"/>
      <c r="U38" s="224"/>
      <c r="V38" s="89"/>
      <c r="W38" s="12"/>
      <c r="X38" s="12"/>
      <c r="Y38" s="12"/>
      <c r="Z38" s="12"/>
    </row>
    <row r="39" spans="1:26" s="13" customFormat="1" ht="6" customHeight="1">
      <c r="A39" s="102"/>
      <c r="B39" s="225"/>
      <c r="C39" s="226"/>
      <c r="D39" s="227"/>
      <c r="E39" s="17"/>
      <c r="F39" s="114"/>
      <c r="G39" s="115"/>
      <c r="H39" s="17"/>
      <c r="I39" s="114"/>
      <c r="J39" s="115"/>
      <c r="K39" s="108"/>
      <c r="L39" s="115"/>
      <c r="M39" s="108"/>
      <c r="N39" s="166"/>
      <c r="O39" s="110"/>
      <c r="P39" s="114"/>
      <c r="Q39" s="115"/>
      <c r="R39" s="52"/>
      <c r="S39" s="228"/>
      <c r="T39" s="229"/>
      <c r="U39" s="230"/>
      <c r="V39" s="89"/>
      <c r="W39" s="12"/>
      <c r="X39" s="12"/>
      <c r="Y39" s="12"/>
      <c r="Z39" s="12"/>
    </row>
    <row r="40" spans="1:26" s="13" customFormat="1" ht="15.75">
      <c r="A40" s="102"/>
      <c r="B40" s="153" t="s">
        <v>76</v>
      </c>
      <c r="C40" s="154"/>
      <c r="D40" s="155"/>
      <c r="E40" s="17"/>
      <c r="F40" s="156">
        <f>+IF($P$2=0,$P40,0)</f>
        <v>0</v>
      </c>
      <c r="G40" s="161">
        <f>+IF($P$2=0,$Q40,0)</f>
        <v>0</v>
      </c>
      <c r="H40" s="17"/>
      <c r="I40" s="156">
        <f>+IF(OR($P$2=98,$P$2=42,$P$2=96,$P$2=97),$P40,0)</f>
        <v>0</v>
      </c>
      <c r="J40" s="161">
        <f>+IF(OR($P$2=98,$P$2=42,$P$2=96,$P$2=97),$Q40,0)</f>
        <v>0</v>
      </c>
      <c r="K40" s="108"/>
      <c r="L40" s="161">
        <f>+IF($P$2=33,$Q40,0)</f>
        <v>0</v>
      </c>
      <c r="M40" s="108"/>
      <c r="N40" s="162">
        <f t="shared" si="6"/>
        <v>0</v>
      </c>
      <c r="O40" s="110"/>
      <c r="P40" s="156">
        <f>+ROUND([1]OTCHET!E117+[1]OTCHET!E118,0)</f>
        <v>0</v>
      </c>
      <c r="Q40" s="161">
        <f>+ROUND([1]OTCHET!L117+[1]OTCHET!L118,0)</f>
        <v>0</v>
      </c>
      <c r="R40" s="52"/>
      <c r="S40" s="157" t="s">
        <v>77</v>
      </c>
      <c r="T40" s="158"/>
      <c r="U40" s="159"/>
      <c r="V40" s="89"/>
      <c r="W40" s="12"/>
      <c r="X40" s="12"/>
      <c r="Y40" s="12"/>
      <c r="Z40" s="12"/>
    </row>
    <row r="41" spans="1:26" s="13" customFormat="1" ht="15.75">
      <c r="A41" s="102"/>
      <c r="B41" s="111" t="s">
        <v>78</v>
      </c>
      <c r="C41" s="112"/>
      <c r="D41" s="113"/>
      <c r="E41" s="17"/>
      <c r="F41" s="106"/>
      <c r="G41" s="107"/>
      <c r="H41" s="17"/>
      <c r="I41" s="106"/>
      <c r="J41" s="107"/>
      <c r="K41" s="108"/>
      <c r="L41" s="107"/>
      <c r="M41" s="108"/>
      <c r="N41" s="160"/>
      <c r="O41" s="110"/>
      <c r="P41" s="106"/>
      <c r="Q41" s="107"/>
      <c r="R41" s="52"/>
      <c r="S41" s="111" t="s">
        <v>78</v>
      </c>
      <c r="T41" s="112"/>
      <c r="U41" s="113"/>
      <c r="V41" s="89"/>
      <c r="W41" s="12"/>
      <c r="X41" s="12"/>
      <c r="Y41" s="12"/>
      <c r="Z41" s="12"/>
    </row>
    <row r="42" spans="1:26" s="13" customFormat="1" ht="15.75">
      <c r="A42" s="102"/>
      <c r="B42" s="117" t="s">
        <v>79</v>
      </c>
      <c r="C42" s="118"/>
      <c r="D42" s="119"/>
      <c r="E42" s="17"/>
      <c r="F42" s="120">
        <f>+IF($P$2=0,$P42,0)</f>
        <v>0</v>
      </c>
      <c r="G42" s="121">
        <f>+IF($P$2=0,$Q42,0)</f>
        <v>0</v>
      </c>
      <c r="H42" s="17"/>
      <c r="I42" s="120">
        <f>+IF(OR($P$2=98,$P$2=42,$P$2=96,$P$2=97),$P42,0)</f>
        <v>0</v>
      </c>
      <c r="J42" s="121">
        <f>+IF(OR($P$2=98,$P$2=42,$P$2=96,$P$2=97),$Q42,0)</f>
        <v>0</v>
      </c>
      <c r="K42" s="108"/>
      <c r="L42" s="121">
        <f>+IF($P$2=33,$Q42,0)</f>
        <v>0</v>
      </c>
      <c r="M42" s="108"/>
      <c r="N42" s="122">
        <f>+ROUND(+G42+J42+L42,0)</f>
        <v>0</v>
      </c>
      <c r="O42" s="110"/>
      <c r="P42" s="120">
        <f>+ROUND([1]OTCHET!E143+[1]OTCHET!E144+[1]OTCHET!E161+[1]OTCHET!E162,0)</f>
        <v>0</v>
      </c>
      <c r="Q42" s="121">
        <f>+ROUND([1]OTCHET!L143+[1]OTCHET!L144+[1]OTCHET!L161+[1]OTCHET!L162,0)</f>
        <v>0</v>
      </c>
      <c r="R42" s="52"/>
      <c r="S42" s="123" t="s">
        <v>80</v>
      </c>
      <c r="T42" s="124"/>
      <c r="U42" s="125"/>
      <c r="V42" s="89"/>
      <c r="W42" s="12"/>
      <c r="X42" s="12"/>
      <c r="Y42" s="12"/>
      <c r="Z42" s="12"/>
    </row>
    <row r="43" spans="1:26" s="13" customFormat="1" ht="15.75">
      <c r="A43" s="102"/>
      <c r="B43" s="126" t="s">
        <v>81</v>
      </c>
      <c r="C43" s="127"/>
      <c r="D43" s="128"/>
      <c r="E43" s="17"/>
      <c r="F43" s="129">
        <f>+IF($P$2=0,$P43,0)</f>
        <v>0</v>
      </c>
      <c r="G43" s="130">
        <f>+IF($P$2=0,$Q43,0)</f>
        <v>0</v>
      </c>
      <c r="H43" s="17"/>
      <c r="I43" s="129">
        <f>+IF(OR($P$2=98,$P$2=42,$P$2=96,$P$2=97),$P43,0)</f>
        <v>0</v>
      </c>
      <c r="J43" s="130">
        <f>+IF(OR($P$2=98,$P$2=42,$P$2=96,$P$2=97),$Q43,0)</f>
        <v>0</v>
      </c>
      <c r="K43" s="108"/>
      <c r="L43" s="130">
        <f>+IF($P$2=33,$Q43,0)</f>
        <v>0</v>
      </c>
      <c r="M43" s="108"/>
      <c r="N43" s="131">
        <f>+ROUND(+G43+J43+L43,0)</f>
        <v>0</v>
      </c>
      <c r="O43" s="110"/>
      <c r="P43" s="129">
        <f>+ROUND(+SUM([1]OTCHET!E145:E150)+SUM([1]OTCHET!E163:E168),0)</f>
        <v>0</v>
      </c>
      <c r="Q43" s="130">
        <f>+ROUND(+SUM([1]OTCHET!L145:L150)+SUM([1]OTCHET!L163:L168),0)</f>
        <v>0</v>
      </c>
      <c r="R43" s="52"/>
      <c r="S43" s="132" t="s">
        <v>82</v>
      </c>
      <c r="T43" s="133"/>
      <c r="U43" s="134"/>
      <c r="V43" s="89"/>
      <c r="W43" s="12"/>
      <c r="X43" s="12"/>
      <c r="Y43" s="12"/>
      <c r="Z43" s="12"/>
    </row>
    <row r="44" spans="1:26" s="13" customFormat="1" ht="15.75">
      <c r="A44" s="102"/>
      <c r="B44" s="126" t="s">
        <v>83</v>
      </c>
      <c r="C44" s="127"/>
      <c r="D44" s="128"/>
      <c r="E44" s="17"/>
      <c r="F44" s="129">
        <f>+IF($P$2=0,$P44,0)</f>
        <v>0</v>
      </c>
      <c r="G44" s="130">
        <f>+IF($P$2=0,$Q44,0)</f>
        <v>0</v>
      </c>
      <c r="H44" s="17"/>
      <c r="I44" s="129">
        <f>+IF(OR($P$2=98,$P$2=42,$P$2=96,$P$2=97),$P44,0)</f>
        <v>0</v>
      </c>
      <c r="J44" s="130">
        <f>+IF(OR($P$2=98,$P$2=42,$P$2=96,$P$2=97),$Q44,0)</f>
        <v>0</v>
      </c>
      <c r="K44" s="108"/>
      <c r="L44" s="130">
        <f>+IF($P$2=33,$Q44,0)</f>
        <v>0</v>
      </c>
      <c r="M44" s="108"/>
      <c r="N44" s="131">
        <f>+ROUND(+G44+J44+L44,0)</f>
        <v>0</v>
      </c>
      <c r="O44" s="110"/>
      <c r="P44" s="129">
        <f>+ROUND([1]OTCHET!E151,0)</f>
        <v>0</v>
      </c>
      <c r="Q44" s="130">
        <f>+ROUND([1]OTCHET!L151,0)</f>
        <v>0</v>
      </c>
      <c r="R44" s="52"/>
      <c r="S44" s="132" t="s">
        <v>84</v>
      </c>
      <c r="T44" s="133"/>
      <c r="U44" s="134"/>
      <c r="V44" s="89"/>
      <c r="W44" s="12"/>
      <c r="X44" s="12"/>
      <c r="Y44" s="12"/>
      <c r="Z44" s="12"/>
    </row>
    <row r="45" spans="1:26" s="13" customFormat="1" ht="15.75">
      <c r="A45" s="102"/>
      <c r="B45" s="144" t="s">
        <v>85</v>
      </c>
      <c r="C45" s="145"/>
      <c r="D45" s="146"/>
      <c r="E45" s="17"/>
      <c r="F45" s="147">
        <f>+IF($P$2=0,$P45,0)</f>
        <v>0</v>
      </c>
      <c r="G45" s="148">
        <f>+IF($P$2=0,$Q45,0)</f>
        <v>0</v>
      </c>
      <c r="H45" s="17"/>
      <c r="I45" s="147">
        <f>+IF(OR($P$2=98,$P$2=42,$P$2=96,$P$2=97),$P45,0)</f>
        <v>0</v>
      </c>
      <c r="J45" s="148">
        <f>+IF(OR($P$2=98,$P$2=42,$P$2=96,$P$2=97),$Q45,0)</f>
        <v>0</v>
      </c>
      <c r="K45" s="108"/>
      <c r="L45" s="148">
        <f>+IF($P$2=33,$Q45,0)</f>
        <v>0</v>
      </c>
      <c r="M45" s="108"/>
      <c r="N45" s="149">
        <f>+ROUND(+G45+J45+L45,0)</f>
        <v>0</v>
      </c>
      <c r="O45" s="110"/>
      <c r="P45" s="147">
        <f>+ROUND([1]OTCHET!E139,0)</f>
        <v>0</v>
      </c>
      <c r="Q45" s="148">
        <f>+ROUND([1]OTCHET!L139,0)</f>
        <v>0</v>
      </c>
      <c r="R45" s="52"/>
      <c r="S45" s="150" t="s">
        <v>86</v>
      </c>
      <c r="T45" s="151"/>
      <c r="U45" s="152"/>
      <c r="V45" s="89"/>
      <c r="W45" s="12"/>
      <c r="X45" s="12"/>
      <c r="Y45" s="12"/>
      <c r="Z45" s="12"/>
    </row>
    <row r="46" spans="1:26" s="13" customFormat="1" ht="15.75">
      <c r="A46" s="102"/>
      <c r="B46" s="153" t="s">
        <v>87</v>
      </c>
      <c r="C46" s="154"/>
      <c r="D46" s="155"/>
      <c r="E46" s="17"/>
      <c r="F46" s="156">
        <f>+ROUND(+SUM(F42:F45),0)</f>
        <v>0</v>
      </c>
      <c r="G46" s="161">
        <f>+ROUND(+SUM(G42:G45),0)</f>
        <v>0</v>
      </c>
      <c r="H46" s="17"/>
      <c r="I46" s="156">
        <f>+ROUND(+SUM(I42:I45),0)</f>
        <v>0</v>
      </c>
      <c r="J46" s="161">
        <f>+ROUND(+SUM(J42:J45),0)</f>
        <v>0</v>
      </c>
      <c r="K46" s="108"/>
      <c r="L46" s="161">
        <f>+ROUND(+SUM(L42:L45),0)</f>
        <v>0</v>
      </c>
      <c r="M46" s="108"/>
      <c r="N46" s="162">
        <f>+ROUND(+SUM(N42:N45),0)</f>
        <v>0</v>
      </c>
      <c r="O46" s="110"/>
      <c r="P46" s="156">
        <f>+ROUND(+SUM(P42:P45),0)</f>
        <v>0</v>
      </c>
      <c r="Q46" s="161">
        <f>+ROUND(+SUM(Q42:Q45),0)</f>
        <v>0</v>
      </c>
      <c r="R46" s="52"/>
      <c r="S46" s="157" t="s">
        <v>88</v>
      </c>
      <c r="T46" s="158"/>
      <c r="U46" s="159"/>
      <c r="V46" s="89"/>
      <c r="W46" s="12"/>
      <c r="X46" s="12"/>
      <c r="Y46" s="12"/>
      <c r="Z46" s="12"/>
    </row>
    <row r="47" spans="1:26" s="13" customFormat="1" ht="6" customHeight="1">
      <c r="A47" s="102"/>
      <c r="B47" s="231"/>
      <c r="C47" s="164"/>
      <c r="D47" s="165"/>
      <c r="E47" s="17"/>
      <c r="F47" s="120"/>
      <c r="G47" s="121"/>
      <c r="H47" s="17"/>
      <c r="I47" s="120"/>
      <c r="J47" s="121"/>
      <c r="K47" s="108"/>
      <c r="L47" s="121"/>
      <c r="M47" s="108"/>
      <c r="N47" s="122"/>
      <c r="O47" s="110"/>
      <c r="P47" s="120"/>
      <c r="Q47" s="121"/>
      <c r="R47" s="52"/>
      <c r="S47" s="232"/>
      <c r="T47" s="233"/>
      <c r="U47" s="234"/>
      <c r="V47" s="89"/>
      <c r="W47" s="12"/>
      <c r="X47" s="12"/>
      <c r="Y47" s="12"/>
      <c r="Z47" s="12"/>
    </row>
    <row r="48" spans="1:26" s="13" customFormat="1" ht="16.5" thickBot="1">
      <c r="A48" s="102"/>
      <c r="B48" s="235" t="s">
        <v>89</v>
      </c>
      <c r="C48" s="236"/>
      <c r="D48" s="237"/>
      <c r="E48" s="17"/>
      <c r="F48" s="238">
        <f>+ROUND(F23+F28+F35+F40+F46,0)</f>
        <v>679</v>
      </c>
      <c r="G48" s="239">
        <f>+ROUND(G23+G28+G35+G40+G46,0)</f>
        <v>0</v>
      </c>
      <c r="H48" s="17"/>
      <c r="I48" s="238">
        <f>+ROUND(I23+I28+I35+I40+I46,0)</f>
        <v>0</v>
      </c>
      <c r="J48" s="239">
        <f>+ROUND(J23+J28+J35+J40+J46,0)</f>
        <v>0</v>
      </c>
      <c r="K48" s="108"/>
      <c r="L48" s="239">
        <f>+ROUND(L23+L28+L35+L40+L46,0)</f>
        <v>0</v>
      </c>
      <c r="M48" s="108"/>
      <c r="N48" s="240">
        <f>+ROUND(N23+N28+N35+N40+N46,0)</f>
        <v>0</v>
      </c>
      <c r="O48" s="241"/>
      <c r="P48" s="238">
        <f>+ROUND(P23+P28+P35+P40+P46,0)</f>
        <v>679</v>
      </c>
      <c r="Q48" s="239">
        <f>+ROUND(Q23+Q28+Q35+Q40+Q46,0)</f>
        <v>0</v>
      </c>
      <c r="R48" s="52"/>
      <c r="S48" s="242" t="s">
        <v>90</v>
      </c>
      <c r="T48" s="243"/>
      <c r="U48" s="244"/>
      <c r="V48" s="89"/>
      <c r="W48" s="12"/>
      <c r="X48" s="12"/>
      <c r="Y48" s="12"/>
      <c r="Z48" s="12"/>
    </row>
    <row r="49" spans="1:26" s="13" customFormat="1" ht="15.75">
      <c r="A49" s="102"/>
      <c r="B49" s="103" t="s">
        <v>91</v>
      </c>
      <c r="C49" s="104"/>
      <c r="D49" s="105"/>
      <c r="E49" s="17"/>
      <c r="F49" s="114"/>
      <c r="G49" s="115"/>
      <c r="H49" s="17"/>
      <c r="I49" s="114"/>
      <c r="J49" s="115"/>
      <c r="K49" s="108"/>
      <c r="L49" s="115"/>
      <c r="M49" s="108"/>
      <c r="N49" s="166"/>
      <c r="O49" s="110"/>
      <c r="P49" s="114"/>
      <c r="Q49" s="115"/>
      <c r="R49" s="52"/>
      <c r="S49" s="103" t="s">
        <v>91</v>
      </c>
      <c r="T49" s="104"/>
      <c r="U49" s="105"/>
      <c r="V49" s="89"/>
      <c r="W49" s="12"/>
      <c r="X49" s="12"/>
      <c r="Y49" s="12"/>
      <c r="Z49" s="12"/>
    </row>
    <row r="50" spans="1:26" s="13" customFormat="1" ht="15.75">
      <c r="A50" s="102"/>
      <c r="B50" s="111" t="s">
        <v>92</v>
      </c>
      <c r="C50" s="112"/>
      <c r="D50" s="113"/>
      <c r="E50" s="245"/>
      <c r="F50" s="114"/>
      <c r="G50" s="115"/>
      <c r="H50" s="17"/>
      <c r="I50" s="114"/>
      <c r="J50" s="115"/>
      <c r="K50" s="108"/>
      <c r="L50" s="115"/>
      <c r="M50" s="108"/>
      <c r="N50" s="166"/>
      <c r="O50" s="110"/>
      <c r="P50" s="114"/>
      <c r="Q50" s="115"/>
      <c r="R50" s="52"/>
      <c r="S50" s="111" t="s">
        <v>92</v>
      </c>
      <c r="T50" s="112"/>
      <c r="U50" s="113"/>
      <c r="V50" s="89"/>
      <c r="W50" s="12"/>
      <c r="X50" s="12"/>
      <c r="Y50" s="12"/>
      <c r="Z50" s="12"/>
    </row>
    <row r="51" spans="1:26" s="13" customFormat="1" ht="15.75">
      <c r="A51" s="102"/>
      <c r="B51" s="117" t="s">
        <v>93</v>
      </c>
      <c r="C51" s="118"/>
      <c r="D51" s="119"/>
      <c r="E51" s="245"/>
      <c r="F51" s="114">
        <f>+IF($P$2=0,$P51,0)</f>
        <v>92178</v>
      </c>
      <c r="G51" s="115">
        <f>+IF($P$2=0,$Q51,0)</f>
        <v>34913</v>
      </c>
      <c r="H51" s="17"/>
      <c r="I51" s="114">
        <f>+IF(OR($P$2=98,$P$2=42,$P$2=96,$P$2=97),$P51,0)</f>
        <v>0</v>
      </c>
      <c r="J51" s="115">
        <f>+IF(OR($P$2=98,$P$2=42,$P$2=96,$P$2=97),$Q51,0)</f>
        <v>0</v>
      </c>
      <c r="K51" s="108"/>
      <c r="L51" s="115">
        <f>+IF($P$2=33,$Q51,0)</f>
        <v>0</v>
      </c>
      <c r="M51" s="108"/>
      <c r="N51" s="166">
        <f>+ROUND(+G51+J51+L51,0)</f>
        <v>34913</v>
      </c>
      <c r="O51" s="110"/>
      <c r="P51" s="114">
        <f>+ROUND([1]OTCHET!E205-SUM([1]OTCHET!E217:E219)+[1]OTCHET!E271+IF(+OR([1]OTCHET!$F$12=5500,[1]OTCHET!$F$12=5600),0,+[1]OTCHET!E297),0)</f>
        <v>92178</v>
      </c>
      <c r="Q51" s="115">
        <f>+ROUND([1]OTCHET!L205-SUM([1]OTCHET!L217:L219)+[1]OTCHET!L271+IF(+OR([1]OTCHET!$F$12=5500,[1]OTCHET!$F$12=5600),0,+[1]OTCHET!L297),0)</f>
        <v>34913</v>
      </c>
      <c r="R51" s="52"/>
      <c r="S51" s="123" t="s">
        <v>94</v>
      </c>
      <c r="T51" s="124"/>
      <c r="U51" s="125"/>
      <c r="V51" s="89"/>
      <c r="W51" s="12"/>
      <c r="X51" s="12"/>
      <c r="Y51" s="12"/>
      <c r="Z51" s="12"/>
    </row>
    <row r="52" spans="1:26" s="13" customFormat="1" ht="15.75">
      <c r="A52" s="102"/>
      <c r="B52" s="126" t="s">
        <v>95</v>
      </c>
      <c r="C52" s="127"/>
      <c r="D52" s="128"/>
      <c r="E52" s="17"/>
      <c r="F52" s="147">
        <f>+IF($P$2=0,$P52,0)</f>
        <v>300</v>
      </c>
      <c r="G52" s="148">
        <f>+IF($P$2=0,$Q52,0)</f>
        <v>0</v>
      </c>
      <c r="H52" s="17"/>
      <c r="I52" s="147">
        <f>+IF(OR($P$2=98,$P$2=42,$P$2=96,$P$2=97),$P52,0)</f>
        <v>0</v>
      </c>
      <c r="J52" s="148">
        <f>+IF(OR($P$2=98,$P$2=42,$P$2=96,$P$2=97),$Q52,0)</f>
        <v>0</v>
      </c>
      <c r="K52" s="108"/>
      <c r="L52" s="148">
        <f>+IF($P$2=33,$Q52,0)</f>
        <v>0</v>
      </c>
      <c r="M52" s="108"/>
      <c r="N52" s="149">
        <f>+ROUND(+G52+J52+L52,0)</f>
        <v>0</v>
      </c>
      <c r="O52" s="110"/>
      <c r="P52" s="147">
        <f>+ROUND(+SUM([1]OTCHET!E217:E219),0)</f>
        <v>300</v>
      </c>
      <c r="Q52" s="148">
        <f>+ROUND(+SUM([1]OTCHET!L217:L219),0)</f>
        <v>0</v>
      </c>
      <c r="R52" s="52"/>
      <c r="S52" s="132" t="s">
        <v>96</v>
      </c>
      <c r="T52" s="133"/>
      <c r="U52" s="134"/>
      <c r="V52" s="89"/>
      <c r="W52" s="12"/>
      <c r="X52" s="12"/>
      <c r="Y52" s="12"/>
      <c r="Z52" s="12"/>
    </row>
    <row r="53" spans="1:26" s="13" customFormat="1" ht="15.75">
      <c r="A53" s="102"/>
      <c r="B53" s="126" t="s">
        <v>97</v>
      </c>
      <c r="C53" s="127"/>
      <c r="D53" s="128"/>
      <c r="E53" s="17"/>
      <c r="F53" s="147">
        <f>+IF($P$2=0,$P53,0)</f>
        <v>0</v>
      </c>
      <c r="G53" s="148">
        <f>+IF($P$2=0,$Q53,0)</f>
        <v>0</v>
      </c>
      <c r="H53" s="17"/>
      <c r="I53" s="147">
        <f>+IF(OR($P$2=98,$P$2=42,$P$2=96,$P$2=97),$P53,0)</f>
        <v>0</v>
      </c>
      <c r="J53" s="148">
        <f>+IF(OR($P$2=98,$P$2=42,$P$2=96,$P$2=97),$Q53,0)</f>
        <v>0</v>
      </c>
      <c r="K53" s="108"/>
      <c r="L53" s="148">
        <f>+IF($P$2=33,$Q53,0)</f>
        <v>0</v>
      </c>
      <c r="M53" s="108"/>
      <c r="N53" s="149">
        <f>+ROUND(+G53+J53+L53,0)</f>
        <v>0</v>
      </c>
      <c r="O53" s="110"/>
      <c r="P53" s="147">
        <f>+ROUND([1]OTCHET!E223,0)</f>
        <v>0</v>
      </c>
      <c r="Q53" s="148">
        <f>+ROUND([1]OTCHET!L223,0)</f>
        <v>0</v>
      </c>
      <c r="R53" s="52"/>
      <c r="S53" s="132" t="s">
        <v>98</v>
      </c>
      <c r="T53" s="133"/>
      <c r="U53" s="134"/>
      <c r="V53" s="89"/>
      <c r="W53" s="12"/>
      <c r="X53" s="12"/>
      <c r="Y53" s="12"/>
      <c r="Z53" s="12"/>
    </row>
    <row r="54" spans="1:26" s="13" customFormat="1" ht="15.75">
      <c r="A54" s="102"/>
      <c r="B54" s="126" t="s">
        <v>99</v>
      </c>
      <c r="C54" s="127"/>
      <c r="D54" s="128"/>
      <c r="E54" s="17"/>
      <c r="F54" s="147">
        <f>+IF($P$2=0,$P54,0)</f>
        <v>371940</v>
      </c>
      <c r="G54" s="148">
        <f>+IF($P$2=0,$Q54,0)</f>
        <v>148306</v>
      </c>
      <c r="H54" s="17"/>
      <c r="I54" s="147">
        <f>+IF(OR($P$2=98,$P$2=42,$P$2=96,$P$2=97),$P54,0)</f>
        <v>0</v>
      </c>
      <c r="J54" s="148">
        <f>+IF(OR($P$2=98,$P$2=42,$P$2=96,$P$2=97),$Q54,0)</f>
        <v>0</v>
      </c>
      <c r="K54" s="108"/>
      <c r="L54" s="148">
        <f>+IF($P$2=33,$Q54,0)</f>
        <v>0</v>
      </c>
      <c r="M54" s="108"/>
      <c r="N54" s="149">
        <f>+ROUND(+G54+J54+L54,0)</f>
        <v>148306</v>
      </c>
      <c r="O54" s="110"/>
      <c r="P54" s="147">
        <f>+ROUND([1]OTCHET!E187+[1]OTCHET!E190,0)</f>
        <v>371940</v>
      </c>
      <c r="Q54" s="148">
        <f>+ROUND([1]OTCHET!L187+[1]OTCHET!L190,0)</f>
        <v>148306</v>
      </c>
      <c r="R54" s="52"/>
      <c r="S54" s="132" t="s">
        <v>100</v>
      </c>
      <c r="T54" s="133"/>
      <c r="U54" s="134"/>
      <c r="V54" s="89"/>
      <c r="W54" s="12"/>
      <c r="X54" s="12"/>
      <c r="Y54" s="12"/>
      <c r="Z54" s="12"/>
    </row>
    <row r="55" spans="1:26" s="13" customFormat="1" ht="15.75">
      <c r="A55" s="102"/>
      <c r="B55" s="144" t="s">
        <v>101</v>
      </c>
      <c r="C55" s="145"/>
      <c r="D55" s="146"/>
      <c r="E55" s="17"/>
      <c r="F55" s="147">
        <f>+IF($P$2=0,$P55,0)</f>
        <v>77371</v>
      </c>
      <c r="G55" s="148">
        <f>+IF($P$2=0,$Q55,0)</f>
        <v>30960</v>
      </c>
      <c r="H55" s="17"/>
      <c r="I55" s="147">
        <f>+IF(OR($P$2=98,$P$2=42,$P$2=96,$P$2=97),$P55,0)</f>
        <v>0</v>
      </c>
      <c r="J55" s="148">
        <f>+IF(OR($P$2=98,$P$2=42,$P$2=96,$P$2=97),$Q55,0)</f>
        <v>0</v>
      </c>
      <c r="K55" s="108"/>
      <c r="L55" s="148">
        <f>+IF($P$2=33,$Q55,0)</f>
        <v>0</v>
      </c>
      <c r="M55" s="108"/>
      <c r="N55" s="149">
        <f>+ROUND(+G55+J55+L55,0)</f>
        <v>30960</v>
      </c>
      <c r="O55" s="110"/>
      <c r="P55" s="147">
        <f>+ROUND([1]OTCHET!E196+[1]OTCHET!E204,0)</f>
        <v>77371</v>
      </c>
      <c r="Q55" s="148">
        <f>+ROUND([1]OTCHET!L196+[1]OTCHET!L204,0)</f>
        <v>30960</v>
      </c>
      <c r="R55" s="52"/>
      <c r="S55" s="150" t="s">
        <v>102</v>
      </c>
      <c r="T55" s="151"/>
      <c r="U55" s="152"/>
      <c r="V55" s="89"/>
      <c r="W55" s="12"/>
      <c r="X55" s="12"/>
      <c r="Y55" s="12"/>
      <c r="Z55" s="12"/>
    </row>
    <row r="56" spans="1:26" s="13" customFormat="1" ht="15.75">
      <c r="A56" s="102"/>
      <c r="B56" s="246" t="s">
        <v>103</v>
      </c>
      <c r="C56" s="247"/>
      <c r="D56" s="248"/>
      <c r="E56" s="17"/>
      <c r="F56" s="249">
        <f>+ROUND(+SUM(F51:F55),0)</f>
        <v>541789</v>
      </c>
      <c r="G56" s="250">
        <f>+ROUND(+SUM(G51:G55),0)</f>
        <v>214179</v>
      </c>
      <c r="H56" s="17"/>
      <c r="I56" s="249">
        <f>+ROUND(+SUM(I51:I55),0)</f>
        <v>0</v>
      </c>
      <c r="J56" s="250">
        <f>+ROUND(+SUM(J51:J55),0)</f>
        <v>0</v>
      </c>
      <c r="K56" s="108"/>
      <c r="L56" s="250">
        <f>+ROUND(+SUM(L51:L55),0)</f>
        <v>0</v>
      </c>
      <c r="M56" s="108"/>
      <c r="N56" s="251">
        <f>+ROUND(+SUM(N51:N55),0)</f>
        <v>214179</v>
      </c>
      <c r="O56" s="110"/>
      <c r="P56" s="249">
        <f>+ROUND(+SUM(P51:P55),0)</f>
        <v>541789</v>
      </c>
      <c r="Q56" s="250">
        <f>+ROUND(+SUM(Q51:Q55),0)</f>
        <v>214179</v>
      </c>
      <c r="R56" s="52"/>
      <c r="S56" s="157" t="s">
        <v>104</v>
      </c>
      <c r="T56" s="158"/>
      <c r="U56" s="159"/>
      <c r="V56" s="89"/>
      <c r="W56" s="12"/>
      <c r="X56" s="12"/>
      <c r="Y56" s="12"/>
      <c r="Z56" s="12"/>
    </row>
    <row r="57" spans="1:26" s="13" customFormat="1" ht="15.75">
      <c r="A57" s="102"/>
      <c r="B57" s="111" t="s">
        <v>105</v>
      </c>
      <c r="C57" s="112"/>
      <c r="D57" s="113"/>
      <c r="E57" s="245"/>
      <c r="F57" s="114"/>
      <c r="G57" s="115"/>
      <c r="H57" s="17"/>
      <c r="I57" s="114"/>
      <c r="J57" s="115"/>
      <c r="K57" s="108"/>
      <c r="L57" s="115"/>
      <c r="M57" s="108"/>
      <c r="N57" s="166"/>
      <c r="O57" s="110"/>
      <c r="P57" s="114"/>
      <c r="Q57" s="115"/>
      <c r="R57" s="52"/>
      <c r="S57" s="111" t="s">
        <v>105</v>
      </c>
      <c r="T57" s="112"/>
      <c r="U57" s="113"/>
      <c r="V57" s="89"/>
      <c r="W57" s="12"/>
      <c r="X57" s="12"/>
      <c r="Y57" s="12"/>
      <c r="Z57" s="12"/>
    </row>
    <row r="58" spans="1:26" s="13" customFormat="1" ht="15.75">
      <c r="A58" s="102"/>
      <c r="B58" s="117" t="s">
        <v>106</v>
      </c>
      <c r="C58" s="118"/>
      <c r="D58" s="119"/>
      <c r="E58" s="245"/>
      <c r="F58" s="114">
        <f>+IF($P$2=0,$P58,0)</f>
        <v>0</v>
      </c>
      <c r="G58" s="115">
        <f>+IF($P$2=0,$Q58,0)</f>
        <v>0</v>
      </c>
      <c r="H58" s="17"/>
      <c r="I58" s="114">
        <f>+IF(OR($P$2=98,$P$2=42,$P$2=96,$P$2=97),$P58,0)</f>
        <v>0</v>
      </c>
      <c r="J58" s="115">
        <f>+IF(OR($P$2=98,$P$2=42,$P$2=96,$P$2=97),$Q58,0)</f>
        <v>0</v>
      </c>
      <c r="K58" s="108"/>
      <c r="L58" s="115">
        <f>+IF($P$2=33,$Q58,0)</f>
        <v>0</v>
      </c>
      <c r="M58" s="108"/>
      <c r="N58" s="166">
        <f>+ROUND(+G58+J58+L58,0)</f>
        <v>0</v>
      </c>
      <c r="O58" s="110"/>
      <c r="P58" s="114">
        <f>+ROUND([1]OTCHET!E287,0)</f>
        <v>0</v>
      </c>
      <c r="Q58" s="115">
        <f>+ROUND([1]OTCHET!L287,0)</f>
        <v>0</v>
      </c>
      <c r="R58" s="52"/>
      <c r="S58" s="123" t="s">
        <v>107</v>
      </c>
      <c r="T58" s="124"/>
      <c r="U58" s="125"/>
      <c r="V58" s="89"/>
      <c r="W58" s="12"/>
      <c r="X58" s="12"/>
      <c r="Y58" s="12"/>
      <c r="Z58" s="12"/>
    </row>
    <row r="59" spans="1:26" s="13" customFormat="1" ht="15.75">
      <c r="A59" s="102"/>
      <c r="B59" s="126" t="s">
        <v>108</v>
      </c>
      <c r="C59" s="127"/>
      <c r="D59" s="128"/>
      <c r="E59" s="17"/>
      <c r="F59" s="147">
        <f>+IF($P$2=0,$P59,0)</f>
        <v>2668</v>
      </c>
      <c r="G59" s="148">
        <f>+IF($P$2=0,$Q59,0)</f>
        <v>0</v>
      </c>
      <c r="H59" s="17"/>
      <c r="I59" s="147">
        <f>+IF(OR($P$2=98,$P$2=42,$P$2=96,$P$2=97),$P59,0)</f>
        <v>0</v>
      </c>
      <c r="J59" s="148">
        <f>+IF(OR($P$2=98,$P$2=42,$P$2=96,$P$2=97),$Q59,0)</f>
        <v>0</v>
      </c>
      <c r="K59" s="108"/>
      <c r="L59" s="148">
        <f>+IF($P$2=33,$Q59,0)</f>
        <v>0</v>
      </c>
      <c r="M59" s="108"/>
      <c r="N59" s="149">
        <f>+ROUND(+G59+J59+L59,0)</f>
        <v>0</v>
      </c>
      <c r="O59" s="110"/>
      <c r="P59" s="147">
        <f>+ROUND(+[1]OTCHET!E275+[1]OTCHET!E276,0)</f>
        <v>2668</v>
      </c>
      <c r="Q59" s="148">
        <f>+ROUND(+[1]OTCHET!L275+[1]OTCHET!L276,0)</f>
        <v>0</v>
      </c>
      <c r="R59" s="52"/>
      <c r="S59" s="132" t="s">
        <v>109</v>
      </c>
      <c r="T59" s="133"/>
      <c r="U59" s="134"/>
      <c r="V59" s="89"/>
      <c r="W59" s="12"/>
      <c r="X59" s="12"/>
      <c r="Y59" s="12"/>
      <c r="Z59" s="12"/>
    </row>
    <row r="60" spans="1:26" s="13" customFormat="1" ht="15.75">
      <c r="A60" s="102"/>
      <c r="B60" s="126" t="s">
        <v>110</v>
      </c>
      <c r="C60" s="127"/>
      <c r="D60" s="128"/>
      <c r="E60" s="17"/>
      <c r="F60" s="147">
        <f>+IF($P$2=0,$P60,0)</f>
        <v>0</v>
      </c>
      <c r="G60" s="148">
        <f>+IF($P$2=0,$Q60,0)</f>
        <v>0</v>
      </c>
      <c r="H60" s="17"/>
      <c r="I60" s="147">
        <f>+IF(OR($P$2=98,$P$2=42,$P$2=96,$P$2=97),$P60,0)</f>
        <v>0</v>
      </c>
      <c r="J60" s="148">
        <f>+IF(OR($P$2=98,$P$2=42,$P$2=96,$P$2=97),$Q60,0)</f>
        <v>0</v>
      </c>
      <c r="K60" s="108"/>
      <c r="L60" s="148">
        <f>+IF($P$2=33,$Q60,0)</f>
        <v>0</v>
      </c>
      <c r="M60" s="108"/>
      <c r="N60" s="149">
        <f>+ROUND(+G60+J60+L60,0)</f>
        <v>0</v>
      </c>
      <c r="O60" s="110"/>
      <c r="P60" s="147">
        <f>+ROUND([1]OTCHET!E284,0)</f>
        <v>0</v>
      </c>
      <c r="Q60" s="148">
        <f>+ROUND([1]OTCHET!L284,0)</f>
        <v>0</v>
      </c>
      <c r="R60" s="52"/>
      <c r="S60" s="132" t="s">
        <v>111</v>
      </c>
      <c r="T60" s="133"/>
      <c r="U60" s="134"/>
      <c r="V60" s="89"/>
      <c r="W60" s="12"/>
      <c r="X60" s="12"/>
      <c r="Y60" s="12"/>
      <c r="Z60" s="12"/>
    </row>
    <row r="61" spans="1:26" s="13" customFormat="1" ht="15.75">
      <c r="A61" s="102"/>
      <c r="B61" s="144" t="s">
        <v>112</v>
      </c>
      <c r="C61" s="145"/>
      <c r="D61" s="146"/>
      <c r="E61" s="17"/>
      <c r="F61" s="252">
        <f>+IF($P$2=0,$P61,0)</f>
        <v>0</v>
      </c>
      <c r="G61" s="253">
        <f>+IF($P$2=0,$Q61,0)</f>
        <v>0</v>
      </c>
      <c r="H61" s="17"/>
      <c r="I61" s="252">
        <f>+IF(OR($P$2=98,$P$2=42,$P$2=96,$P$2=97),$P61,0)</f>
        <v>0</v>
      </c>
      <c r="J61" s="253">
        <f>+IF(OR($P$2=98,$P$2=42,$P$2=96,$P$2=97),$Q61,0)</f>
        <v>0</v>
      </c>
      <c r="K61" s="108"/>
      <c r="L61" s="253">
        <f>+IF($P$2=33,$Q61,0)</f>
        <v>0</v>
      </c>
      <c r="M61" s="108"/>
      <c r="N61" s="254">
        <f>+ROUND(+G61+J61+L61,0)</f>
        <v>0</v>
      </c>
      <c r="O61" s="110"/>
      <c r="P61" s="252">
        <f>+ROUND([1]OTCHET!E293,0)</f>
        <v>0</v>
      </c>
      <c r="Q61" s="253">
        <f>+ROUND([1]OTCHET!L293,0)</f>
        <v>0</v>
      </c>
      <c r="R61" s="52"/>
      <c r="S61" s="150" t="s">
        <v>113</v>
      </c>
      <c r="T61" s="151"/>
      <c r="U61" s="152"/>
      <c r="V61" s="89"/>
      <c r="W61" s="12"/>
      <c r="X61" s="12"/>
      <c r="Y61" s="12"/>
      <c r="Z61" s="12"/>
    </row>
    <row r="62" spans="1:26" s="13" customFormat="1" ht="15.75">
      <c r="A62" s="102"/>
      <c r="B62" s="255" t="s">
        <v>114</v>
      </c>
      <c r="C62" s="256"/>
      <c r="D62" s="257"/>
      <c r="E62" s="17"/>
      <c r="F62" s="258">
        <f>+IF($P$2=0,$P62,0)</f>
        <v>0</v>
      </c>
      <c r="G62" s="259">
        <f>+IF($P$2=0,$Q62,0)</f>
        <v>0</v>
      </c>
      <c r="H62" s="17"/>
      <c r="I62" s="258">
        <f>+IF(OR($P$2=98,$P$2=42,$P$2=96,$P$2=97),$P62,0)</f>
        <v>0</v>
      </c>
      <c r="J62" s="259">
        <f>+IF(OR($P$2=98,$P$2=42,$P$2=96,$P$2=97),$Q62,0)</f>
        <v>0</v>
      </c>
      <c r="K62" s="108"/>
      <c r="L62" s="259">
        <f>+IF($P$2=33,$Q62,0)</f>
        <v>0</v>
      </c>
      <c r="M62" s="108"/>
      <c r="N62" s="260">
        <f>+ROUND(+G62+J62+L62,0)</f>
        <v>0</v>
      </c>
      <c r="O62" s="110"/>
      <c r="P62" s="258">
        <f>+ROUND([1]OTCHET!E296,0)</f>
        <v>0</v>
      </c>
      <c r="Q62" s="259">
        <f>+ROUND([1]OTCHET!L296,0)</f>
        <v>0</v>
      </c>
      <c r="R62" s="52"/>
      <c r="S62" s="261" t="s">
        <v>115</v>
      </c>
      <c r="T62" s="262"/>
      <c r="U62" s="263"/>
      <c r="V62" s="89"/>
      <c r="W62" s="12"/>
      <c r="X62" s="12"/>
      <c r="Y62" s="12"/>
      <c r="Z62" s="12"/>
    </row>
    <row r="63" spans="1:26" s="13" customFormat="1" ht="15.75">
      <c r="A63" s="102"/>
      <c r="B63" s="246" t="s">
        <v>116</v>
      </c>
      <c r="C63" s="247"/>
      <c r="D63" s="248"/>
      <c r="E63" s="17"/>
      <c r="F63" s="249">
        <f>+ROUND(+SUM(F58:F61),0)</f>
        <v>2668</v>
      </c>
      <c r="G63" s="250">
        <f>+ROUND(+SUM(G58:G61),0)</f>
        <v>0</v>
      </c>
      <c r="H63" s="17"/>
      <c r="I63" s="249">
        <f>+ROUND(+SUM(I58:I61),0)</f>
        <v>0</v>
      </c>
      <c r="J63" s="250">
        <f>+ROUND(+SUM(J58:J61),0)</f>
        <v>0</v>
      </c>
      <c r="K63" s="108"/>
      <c r="L63" s="250">
        <f>+ROUND(+SUM(L58:L61),0)</f>
        <v>0</v>
      </c>
      <c r="M63" s="108"/>
      <c r="N63" s="251">
        <f>+ROUND(+SUM(N58:N61),0)</f>
        <v>0</v>
      </c>
      <c r="O63" s="110"/>
      <c r="P63" s="249">
        <f>+ROUND(+SUM(P58:P61),0)</f>
        <v>2668</v>
      </c>
      <c r="Q63" s="250">
        <f>+ROUND(+SUM(Q58:Q61),0)</f>
        <v>0</v>
      </c>
      <c r="R63" s="52"/>
      <c r="S63" s="157" t="s">
        <v>117</v>
      </c>
      <c r="T63" s="158"/>
      <c r="U63" s="159"/>
      <c r="V63" s="89"/>
      <c r="W63" s="12"/>
      <c r="X63" s="12"/>
      <c r="Y63" s="12"/>
      <c r="Z63" s="12"/>
    </row>
    <row r="64" spans="1:26" s="13" customFormat="1" ht="15.75">
      <c r="A64" s="102"/>
      <c r="B64" s="111" t="s">
        <v>118</v>
      </c>
      <c r="C64" s="112"/>
      <c r="D64" s="113"/>
      <c r="E64" s="245"/>
      <c r="F64" s="147"/>
      <c r="G64" s="148"/>
      <c r="H64" s="17"/>
      <c r="I64" s="147"/>
      <c r="J64" s="148"/>
      <c r="K64" s="108"/>
      <c r="L64" s="148"/>
      <c r="M64" s="108"/>
      <c r="N64" s="149"/>
      <c r="O64" s="110"/>
      <c r="P64" s="147"/>
      <c r="Q64" s="148"/>
      <c r="R64" s="52"/>
      <c r="S64" s="111" t="s">
        <v>118</v>
      </c>
      <c r="T64" s="112"/>
      <c r="U64" s="113"/>
      <c r="V64" s="89"/>
      <c r="W64" s="12"/>
      <c r="X64" s="12"/>
      <c r="Y64" s="12"/>
      <c r="Z64" s="12"/>
    </row>
    <row r="65" spans="1:26" s="13" customFormat="1" ht="15.75">
      <c r="A65" s="102"/>
      <c r="B65" s="117" t="s">
        <v>119</v>
      </c>
      <c r="C65" s="118"/>
      <c r="D65" s="119"/>
      <c r="E65" s="245"/>
      <c r="F65" s="114">
        <f>+IF($P$2=0,$P65,0)</f>
        <v>0</v>
      </c>
      <c r="G65" s="115">
        <f>+IF($P$2=0,$Q65,0)</f>
        <v>0</v>
      </c>
      <c r="H65" s="17"/>
      <c r="I65" s="114">
        <f>+IF(OR($P$2=98,$P$2=42,$P$2=96,$P$2=97),$P65,0)</f>
        <v>0</v>
      </c>
      <c r="J65" s="115">
        <f>+IF(OR($P$2=98,$P$2=42,$P$2=96,$P$2=97),$Q65,0)</f>
        <v>0</v>
      </c>
      <c r="K65" s="108"/>
      <c r="L65" s="115">
        <f>+IF($P$2=33,$Q65,0)</f>
        <v>0</v>
      </c>
      <c r="M65" s="108"/>
      <c r="N65" s="166">
        <f>+ROUND(+G65+J65+L65,0)</f>
        <v>0</v>
      </c>
      <c r="O65" s="110"/>
      <c r="P65" s="114">
        <f>+ROUND([1]OTCHET!E227+[1]OTCHET!E233+SUM([1]OTCHET!E236:E239),0)</f>
        <v>0</v>
      </c>
      <c r="Q65" s="115">
        <f>+ROUND([1]OTCHET!L227+[1]OTCHET!L233+SUM([1]OTCHET!L236:L239),0)</f>
        <v>0</v>
      </c>
      <c r="R65" s="52"/>
      <c r="S65" s="123" t="s">
        <v>120</v>
      </c>
      <c r="T65" s="124"/>
      <c r="U65" s="125"/>
      <c r="V65" s="89"/>
      <c r="W65" s="12"/>
      <c r="X65" s="12"/>
      <c r="Y65" s="12"/>
      <c r="Z65" s="12"/>
    </row>
    <row r="66" spans="1:26" s="13" customFormat="1" ht="15.75">
      <c r="A66" s="102"/>
      <c r="B66" s="144" t="s">
        <v>121</v>
      </c>
      <c r="C66" s="145"/>
      <c r="D66" s="146"/>
      <c r="E66" s="17"/>
      <c r="F66" s="147">
        <f>+IF($P$2=0,$P66,0)</f>
        <v>0</v>
      </c>
      <c r="G66" s="148">
        <f>+IF($P$2=0,$Q66,0)</f>
        <v>0</v>
      </c>
      <c r="H66" s="17"/>
      <c r="I66" s="147">
        <f>+IF(OR($P$2=98,$P$2=42,$P$2=96,$P$2=97),$P66,0)</f>
        <v>0</v>
      </c>
      <c r="J66" s="148">
        <f>+IF(OR($P$2=98,$P$2=42,$P$2=96,$P$2=97),$Q66,0)</f>
        <v>0</v>
      </c>
      <c r="K66" s="108"/>
      <c r="L66" s="148">
        <f>+IF($P$2=33,$Q66,0)</f>
        <v>0</v>
      </c>
      <c r="M66" s="108"/>
      <c r="N66" s="149">
        <f>+ROUND(+G66+J66+L66,0)</f>
        <v>0</v>
      </c>
      <c r="O66" s="110"/>
      <c r="P66" s="147">
        <f>+ROUND([1]OTCHET!E240,0)</f>
        <v>0</v>
      </c>
      <c r="Q66" s="148">
        <f>+ROUND([1]OTCHET!L240,0)</f>
        <v>0</v>
      </c>
      <c r="R66" s="52"/>
      <c r="S66" s="132" t="s">
        <v>122</v>
      </c>
      <c r="T66" s="133"/>
      <c r="U66" s="134"/>
      <c r="V66" s="89"/>
      <c r="W66" s="12"/>
      <c r="X66" s="12"/>
      <c r="Y66" s="12"/>
      <c r="Z66" s="12"/>
    </row>
    <row r="67" spans="1:26" s="13" customFormat="1" ht="15.75">
      <c r="A67" s="102"/>
      <c r="B67" s="246" t="s">
        <v>123</v>
      </c>
      <c r="C67" s="247"/>
      <c r="D67" s="248"/>
      <c r="E67" s="17"/>
      <c r="F67" s="249">
        <f>+ROUND(+SUM(F65:F66),0)</f>
        <v>0</v>
      </c>
      <c r="G67" s="250">
        <f>+ROUND(+SUM(G65:G66),0)</f>
        <v>0</v>
      </c>
      <c r="H67" s="17"/>
      <c r="I67" s="249">
        <f>+ROUND(+SUM(I65:I66),0)</f>
        <v>0</v>
      </c>
      <c r="J67" s="250">
        <f>+ROUND(+SUM(J65:J66),0)</f>
        <v>0</v>
      </c>
      <c r="K67" s="108"/>
      <c r="L67" s="250">
        <f>+ROUND(+SUM(L65:L66),0)</f>
        <v>0</v>
      </c>
      <c r="M67" s="108"/>
      <c r="N67" s="251">
        <f>+ROUND(+SUM(N65:N66),0)</f>
        <v>0</v>
      </c>
      <c r="O67" s="110"/>
      <c r="P67" s="249">
        <f>+ROUND(+SUM(P65:P66),0)</f>
        <v>0</v>
      </c>
      <c r="Q67" s="250">
        <f>+ROUND(+SUM(Q65:Q66),0)</f>
        <v>0</v>
      </c>
      <c r="R67" s="52"/>
      <c r="S67" s="157" t="s">
        <v>124</v>
      </c>
      <c r="T67" s="158"/>
      <c r="U67" s="159"/>
      <c r="V67" s="89"/>
      <c r="W67" s="12"/>
      <c r="X67" s="12"/>
      <c r="Y67" s="12"/>
      <c r="Z67" s="12"/>
    </row>
    <row r="68" spans="1:26" s="13" customFormat="1" ht="15.75">
      <c r="A68" s="102"/>
      <c r="B68" s="111" t="s">
        <v>125</v>
      </c>
      <c r="C68" s="112"/>
      <c r="D68" s="113"/>
      <c r="E68" s="245"/>
      <c r="F68" s="147"/>
      <c r="G68" s="148"/>
      <c r="H68" s="17"/>
      <c r="I68" s="147"/>
      <c r="J68" s="148"/>
      <c r="K68" s="108"/>
      <c r="L68" s="148"/>
      <c r="M68" s="108"/>
      <c r="N68" s="149"/>
      <c r="O68" s="110"/>
      <c r="P68" s="147"/>
      <c r="Q68" s="148"/>
      <c r="R68" s="52"/>
      <c r="S68" s="111" t="s">
        <v>125</v>
      </c>
      <c r="T68" s="112"/>
      <c r="U68" s="113"/>
      <c r="V68" s="89"/>
      <c r="W68" s="12"/>
      <c r="X68" s="12"/>
      <c r="Y68" s="12"/>
      <c r="Z68" s="12"/>
    </row>
    <row r="69" spans="1:26" s="13" customFormat="1" ht="15.75">
      <c r="A69" s="102"/>
      <c r="B69" s="117" t="s">
        <v>126</v>
      </c>
      <c r="C69" s="118"/>
      <c r="D69" s="119"/>
      <c r="E69" s="245"/>
      <c r="F69" s="114">
        <f>+IF($P$2=0,$P69,0)</f>
        <v>0</v>
      </c>
      <c r="G69" s="115">
        <f>+IF($P$2=0,$Q69,0)</f>
        <v>0</v>
      </c>
      <c r="H69" s="17"/>
      <c r="I69" s="114">
        <f>+IF(OR($P$2=98,$P$2=42,$P$2=96,$P$2=97),$P69,0)</f>
        <v>0</v>
      </c>
      <c r="J69" s="115">
        <f>+IF(OR($P$2=98,$P$2=42,$P$2=96,$P$2=97),$Q69,0)</f>
        <v>0</v>
      </c>
      <c r="K69" s="108"/>
      <c r="L69" s="115">
        <f>+IF($P$2=33,$Q69,0)</f>
        <v>0</v>
      </c>
      <c r="M69" s="108"/>
      <c r="N69" s="166">
        <f>+ROUND(+G69+J69+L69,0)</f>
        <v>0</v>
      </c>
      <c r="O69" s="110"/>
      <c r="P69" s="114">
        <f>+ROUND(+SUM([1]OTCHET!E255:E258)+IF(+OR([1]OTCHET!$F$12=5500,[1]OTCHET!$F$12=5600),+[1]OTCHET!E297,0),0)</f>
        <v>0</v>
      </c>
      <c r="Q69" s="115">
        <f>+ROUND(+SUM([1]OTCHET!L255:L258)+IF(+OR([1]OTCHET!$F$12=5500,[1]OTCHET!$F$12=5600),+[1]OTCHET!L297,0),0)</f>
        <v>0</v>
      </c>
      <c r="R69" s="52"/>
      <c r="S69" s="123" t="s">
        <v>127</v>
      </c>
      <c r="T69" s="124"/>
      <c r="U69" s="125"/>
      <c r="V69" s="89"/>
      <c r="W69" s="12"/>
      <c r="X69" s="12"/>
      <c r="Y69" s="12"/>
      <c r="Z69" s="12"/>
    </row>
    <row r="70" spans="1:26" s="13" customFormat="1" ht="15.75">
      <c r="A70" s="102"/>
      <c r="B70" s="144" t="s">
        <v>128</v>
      </c>
      <c r="C70" s="145"/>
      <c r="D70" s="146"/>
      <c r="E70" s="17"/>
      <c r="F70" s="147">
        <f>+IF($P$2=0,$P70,0)</f>
        <v>0</v>
      </c>
      <c r="G70" s="148">
        <f>+IF($P$2=0,$Q70,0)</f>
        <v>0</v>
      </c>
      <c r="H70" s="17"/>
      <c r="I70" s="147">
        <f>+IF(OR($P$2=98,$P$2=42,$P$2=96,$P$2=97),$P70,0)</f>
        <v>0</v>
      </c>
      <c r="J70" s="148">
        <f>+IF(OR($P$2=98,$P$2=42,$P$2=96,$P$2=97),$Q70,0)</f>
        <v>0</v>
      </c>
      <c r="K70" s="108"/>
      <c r="L70" s="148">
        <f>+IF($P$2=33,$Q70,0)</f>
        <v>0</v>
      </c>
      <c r="M70" s="108"/>
      <c r="N70" s="149">
        <f>+ROUND(+G70+J70+L70,0)</f>
        <v>0</v>
      </c>
      <c r="O70" s="110"/>
      <c r="P70" s="147">
        <f>+ROUND(+[1]OTCHET!E292,0)</f>
        <v>0</v>
      </c>
      <c r="Q70" s="148">
        <f>+ROUND(+[1]OTCHET!L292,0)</f>
        <v>0</v>
      </c>
      <c r="R70" s="52"/>
      <c r="S70" s="132" t="s">
        <v>129</v>
      </c>
      <c r="T70" s="133"/>
      <c r="U70" s="134"/>
      <c r="V70" s="89"/>
      <c r="W70" s="12"/>
      <c r="X70" s="12"/>
      <c r="Y70" s="12"/>
      <c r="Z70" s="12"/>
    </row>
    <row r="71" spans="1:26" s="13" customFormat="1" ht="15.75">
      <c r="A71" s="102"/>
      <c r="B71" s="246" t="s">
        <v>130</v>
      </c>
      <c r="C71" s="247"/>
      <c r="D71" s="248"/>
      <c r="E71" s="17"/>
      <c r="F71" s="249">
        <f>+ROUND(+SUM(F69:F70),0)</f>
        <v>0</v>
      </c>
      <c r="G71" s="250">
        <f>+ROUND(+SUM(G69:G70),0)</f>
        <v>0</v>
      </c>
      <c r="H71" s="17"/>
      <c r="I71" s="249">
        <f>+ROUND(+SUM(I69:I70),0)</f>
        <v>0</v>
      </c>
      <c r="J71" s="250">
        <f>+ROUND(+SUM(J69:J70),0)</f>
        <v>0</v>
      </c>
      <c r="K71" s="108"/>
      <c r="L71" s="250">
        <f>+ROUND(+SUM(L69:L70),0)</f>
        <v>0</v>
      </c>
      <c r="M71" s="108"/>
      <c r="N71" s="251">
        <f>+ROUND(+SUM(N69:N70),0)</f>
        <v>0</v>
      </c>
      <c r="O71" s="110"/>
      <c r="P71" s="249">
        <f>+ROUND(+SUM(P69:P70),0)</f>
        <v>0</v>
      </c>
      <c r="Q71" s="250">
        <f>+ROUND(+SUM(Q69:Q70),0)</f>
        <v>0</v>
      </c>
      <c r="R71" s="52"/>
      <c r="S71" s="157" t="s">
        <v>131</v>
      </c>
      <c r="T71" s="158"/>
      <c r="U71" s="159"/>
      <c r="V71" s="89"/>
      <c r="W71" s="12"/>
      <c r="X71" s="12"/>
      <c r="Y71" s="12"/>
      <c r="Z71" s="12"/>
    </row>
    <row r="72" spans="1:26" s="13" customFormat="1" ht="15.75">
      <c r="A72" s="102"/>
      <c r="B72" s="111" t="s">
        <v>132</v>
      </c>
      <c r="C72" s="112"/>
      <c r="D72" s="113"/>
      <c r="E72" s="245"/>
      <c r="F72" s="147"/>
      <c r="G72" s="148"/>
      <c r="H72" s="17"/>
      <c r="I72" s="147"/>
      <c r="J72" s="148"/>
      <c r="K72" s="108"/>
      <c r="L72" s="148"/>
      <c r="M72" s="108"/>
      <c r="N72" s="149"/>
      <c r="O72" s="110"/>
      <c r="P72" s="147"/>
      <c r="Q72" s="148"/>
      <c r="R72" s="52"/>
      <c r="S72" s="111" t="s">
        <v>132</v>
      </c>
      <c r="T72" s="112"/>
      <c r="U72" s="113"/>
      <c r="V72" s="89"/>
      <c r="W72" s="12"/>
      <c r="X72" s="12"/>
      <c r="Y72" s="12"/>
      <c r="Z72" s="12"/>
    </row>
    <row r="73" spans="1:26" s="13" customFormat="1" ht="15.75">
      <c r="A73" s="102"/>
      <c r="B73" s="117" t="s">
        <v>133</v>
      </c>
      <c r="C73" s="118"/>
      <c r="D73" s="119"/>
      <c r="E73" s="245"/>
      <c r="F73" s="114">
        <f>+IF($P$2=0,$P73,0)</f>
        <v>0</v>
      </c>
      <c r="G73" s="115">
        <f>+IF($P$2=0,$Q73,0)</f>
        <v>0</v>
      </c>
      <c r="H73" s="17"/>
      <c r="I73" s="114">
        <f>+IF(OR($P$2=98,$P$2=42,$P$2=96,$P$2=97),$P73,0)</f>
        <v>0</v>
      </c>
      <c r="J73" s="115">
        <f>+IF(OR($P$2=98,$P$2=42,$P$2=96,$P$2=97),$Q73,0)</f>
        <v>0</v>
      </c>
      <c r="K73" s="108"/>
      <c r="L73" s="115">
        <f>+IF($P$2=33,$Q73,0)</f>
        <v>0</v>
      </c>
      <c r="M73" s="108"/>
      <c r="N73" s="166">
        <f>+ROUND(+G73+J73+L73,0)</f>
        <v>0</v>
      </c>
      <c r="O73" s="110"/>
      <c r="P73" s="114">
        <f>+ROUND(+[1]OTCHET!E249+[1]OTCHET!E265+[1]OTCHET!E269+[1]OTCHET!E270+[1]OTCHET!E273,0)</f>
        <v>0</v>
      </c>
      <c r="Q73" s="115">
        <f>+ROUND(+[1]OTCHET!L249+[1]OTCHET!L265+[1]OTCHET!L269+[1]OTCHET!L270+[1]OTCHET!L273,0)</f>
        <v>0</v>
      </c>
      <c r="R73" s="52"/>
      <c r="S73" s="123" t="s">
        <v>134</v>
      </c>
      <c r="T73" s="124"/>
      <c r="U73" s="125"/>
      <c r="V73" s="89"/>
      <c r="W73" s="12"/>
      <c r="X73" s="12"/>
      <c r="Y73" s="12"/>
      <c r="Z73" s="12"/>
    </row>
    <row r="74" spans="1:26" s="13" customFormat="1" ht="15.75">
      <c r="A74" s="102"/>
      <c r="B74" s="144" t="s">
        <v>135</v>
      </c>
      <c r="C74" s="145"/>
      <c r="D74" s="146"/>
      <c r="E74" s="17"/>
      <c r="F74" s="147">
        <f>+IF($P$2=0,$P74,0)</f>
        <v>0</v>
      </c>
      <c r="G74" s="148">
        <f>+IF($P$2=0,$Q74,0)</f>
        <v>0</v>
      </c>
      <c r="H74" s="17"/>
      <c r="I74" s="147">
        <f>+IF(OR($P$2=98,$P$2=42,$P$2=96,$P$2=97),$P74,0)</f>
        <v>0</v>
      </c>
      <c r="J74" s="148">
        <f>+IF(OR($P$2=98,$P$2=42,$P$2=96,$P$2=97),$Q74,0)</f>
        <v>0</v>
      </c>
      <c r="K74" s="108"/>
      <c r="L74" s="148">
        <f>+IF($P$2=33,$Q74,0)</f>
        <v>0</v>
      </c>
      <c r="M74" s="108"/>
      <c r="N74" s="149">
        <f>+ROUND(+G74+J74+L74,0)</f>
        <v>0</v>
      </c>
      <c r="O74" s="110"/>
      <c r="P74" s="147">
        <f>+ROUND([1]OTCHET!E274+[1]OTCHET!E288-[1]OTCHET!E292,0)</f>
        <v>0</v>
      </c>
      <c r="Q74" s="148">
        <f>+ROUND([1]OTCHET!L274+[1]OTCHET!L288-[1]OTCHET!L292,0)</f>
        <v>0</v>
      </c>
      <c r="R74" s="52"/>
      <c r="S74" s="132" t="s">
        <v>136</v>
      </c>
      <c r="T74" s="133"/>
      <c r="U74" s="134"/>
      <c r="V74" s="89"/>
      <c r="W74" s="12"/>
      <c r="X74" s="12"/>
      <c r="Y74" s="12"/>
      <c r="Z74" s="12"/>
    </row>
    <row r="75" spans="1:26" s="13" customFormat="1" ht="15.75">
      <c r="A75" s="102"/>
      <c r="B75" s="246" t="s">
        <v>137</v>
      </c>
      <c r="C75" s="247"/>
      <c r="D75" s="248"/>
      <c r="E75" s="17"/>
      <c r="F75" s="249">
        <f>+ROUND(+SUM(F73:F74),0)</f>
        <v>0</v>
      </c>
      <c r="G75" s="250">
        <f>+ROUND(+SUM(G73:G74),0)</f>
        <v>0</v>
      </c>
      <c r="H75" s="17"/>
      <c r="I75" s="249">
        <f>+ROUND(+SUM(I73:I74),0)</f>
        <v>0</v>
      </c>
      <c r="J75" s="250">
        <f>+ROUND(+SUM(J73:J74),0)</f>
        <v>0</v>
      </c>
      <c r="K75" s="108"/>
      <c r="L75" s="250">
        <f>+ROUND(+SUM(L73:L74),0)</f>
        <v>0</v>
      </c>
      <c r="M75" s="108"/>
      <c r="N75" s="251">
        <f>+ROUND(+SUM(N73:N74),0)</f>
        <v>0</v>
      </c>
      <c r="O75" s="110"/>
      <c r="P75" s="249">
        <f>+ROUND(+SUM(P73:P74),0)</f>
        <v>0</v>
      </c>
      <c r="Q75" s="250">
        <f>+ROUND(+SUM(Q73:Q74),0)</f>
        <v>0</v>
      </c>
      <c r="R75" s="52"/>
      <c r="S75" s="157" t="s">
        <v>138</v>
      </c>
      <c r="T75" s="158"/>
      <c r="U75" s="159"/>
      <c r="V75" s="89"/>
      <c r="W75" s="12"/>
      <c r="X75" s="12"/>
      <c r="Y75" s="12"/>
      <c r="Z75" s="12"/>
    </row>
    <row r="76" spans="1:26" s="13" customFormat="1" ht="6.75" customHeight="1">
      <c r="A76" s="102"/>
      <c r="B76" s="264"/>
      <c r="C76" s="265"/>
      <c r="D76" s="266"/>
      <c r="E76" s="17"/>
      <c r="F76" s="147"/>
      <c r="G76" s="148"/>
      <c r="H76" s="17"/>
      <c r="I76" s="147"/>
      <c r="J76" s="148"/>
      <c r="K76" s="108"/>
      <c r="L76" s="148"/>
      <c r="M76" s="108"/>
      <c r="N76" s="149"/>
      <c r="O76" s="110"/>
      <c r="P76" s="147"/>
      <c r="Q76" s="148"/>
      <c r="R76" s="52"/>
      <c r="S76" s="267"/>
      <c r="T76" s="268"/>
      <c r="U76" s="269"/>
      <c r="V76" s="89"/>
      <c r="W76" s="12"/>
      <c r="X76" s="12"/>
      <c r="Y76" s="12"/>
      <c r="Z76" s="12"/>
    </row>
    <row r="77" spans="1:26" s="13" customFormat="1" ht="16.5" thickBot="1">
      <c r="A77" s="102"/>
      <c r="B77" s="270" t="s">
        <v>139</v>
      </c>
      <c r="C77" s="271"/>
      <c r="D77" s="272"/>
      <c r="E77" s="17"/>
      <c r="F77" s="273">
        <f>+ROUND(F56+F63+F67+F71+F75,0)</f>
        <v>544457</v>
      </c>
      <c r="G77" s="274">
        <f>+ROUND(G56+G63+G67+G71+G75,0)</f>
        <v>214179</v>
      </c>
      <c r="H77" s="17"/>
      <c r="I77" s="273">
        <f>+ROUND(I56+I63+I67+I71+I75,0)</f>
        <v>0</v>
      </c>
      <c r="J77" s="275">
        <f>+ROUND(J56+J63+J67+J71+J75,0)</f>
        <v>0</v>
      </c>
      <c r="K77" s="108"/>
      <c r="L77" s="275">
        <f>+ROUND(L56+L63+L67+L71+L75,0)</f>
        <v>0</v>
      </c>
      <c r="M77" s="108"/>
      <c r="N77" s="276">
        <f>+ROUND(N56+N63+N67+N71+N75,0)</f>
        <v>214179</v>
      </c>
      <c r="O77" s="110"/>
      <c r="P77" s="273">
        <f>+ROUND(P56+P63+P67+P71+P75,0)</f>
        <v>544457</v>
      </c>
      <c r="Q77" s="274">
        <f>+ROUND(Q56+Q63+Q67+Q71+Q75,0)</f>
        <v>214179</v>
      </c>
      <c r="R77" s="52"/>
      <c r="S77" s="277" t="s">
        <v>140</v>
      </c>
      <c r="T77" s="278"/>
      <c r="U77" s="279"/>
      <c r="V77" s="280"/>
      <c r="W77" s="281"/>
      <c r="X77" s="282"/>
      <c r="Y77" s="281"/>
      <c r="Z77" s="281"/>
    </row>
    <row r="78" spans="1:26" s="13" customFormat="1" ht="15.75">
      <c r="A78" s="102"/>
      <c r="B78" s="103" t="s">
        <v>141</v>
      </c>
      <c r="C78" s="104"/>
      <c r="D78" s="105"/>
      <c r="E78" s="17"/>
      <c r="F78" s="114"/>
      <c r="G78" s="115"/>
      <c r="H78" s="17"/>
      <c r="I78" s="114"/>
      <c r="J78" s="115"/>
      <c r="K78" s="108"/>
      <c r="L78" s="115"/>
      <c r="M78" s="108"/>
      <c r="N78" s="166"/>
      <c r="O78" s="110"/>
      <c r="P78" s="114"/>
      <c r="Q78" s="115"/>
      <c r="R78" s="52"/>
      <c r="S78" s="103" t="s">
        <v>141</v>
      </c>
      <c r="T78" s="104"/>
      <c r="U78" s="105"/>
      <c r="V78" s="89"/>
      <c r="W78" s="12"/>
      <c r="X78" s="12"/>
      <c r="Y78" s="12"/>
      <c r="Z78" s="12"/>
    </row>
    <row r="79" spans="1:26" s="13" customFormat="1" ht="15.75">
      <c r="A79" s="102"/>
      <c r="B79" s="117" t="s">
        <v>142</v>
      </c>
      <c r="C79" s="118"/>
      <c r="D79" s="119"/>
      <c r="E79" s="17"/>
      <c r="F79" s="120">
        <f>+IF($P$2=0,$P79,0)</f>
        <v>556877</v>
      </c>
      <c r="G79" s="121">
        <f>+IF($P$2=0,$Q79,0)</f>
        <v>354465</v>
      </c>
      <c r="H79" s="17"/>
      <c r="I79" s="120">
        <f>+IF(OR($P$2=98,$P$2=42,$P$2=96,$P$2=97),$P79,0)</f>
        <v>0</v>
      </c>
      <c r="J79" s="121">
        <f>+IF(OR($P$2=98,$P$2=42,$P$2=96,$P$2=97),$Q79,0)</f>
        <v>0</v>
      </c>
      <c r="K79" s="108"/>
      <c r="L79" s="121">
        <f>+IF($P$2=33,$Q79,0)</f>
        <v>0</v>
      </c>
      <c r="M79" s="108"/>
      <c r="N79" s="122">
        <f>+ROUND(+G79+J79+L79,0)</f>
        <v>354465</v>
      </c>
      <c r="O79" s="110"/>
      <c r="P79" s="120">
        <f>+ROUND([1]OTCHET!E419,0)</f>
        <v>556877</v>
      </c>
      <c r="Q79" s="121">
        <f>+ROUND([1]OTCHET!L419,0)</f>
        <v>354465</v>
      </c>
      <c r="R79" s="52"/>
      <c r="S79" s="123" t="s">
        <v>143</v>
      </c>
      <c r="T79" s="124"/>
      <c r="U79" s="125"/>
      <c r="V79" s="89"/>
      <c r="W79" s="12"/>
      <c r="X79" s="12"/>
      <c r="Y79" s="12"/>
      <c r="Z79" s="12"/>
    </row>
    <row r="80" spans="1:26" s="13" customFormat="1" ht="15.75">
      <c r="A80" s="102"/>
      <c r="B80" s="144" t="s">
        <v>144</v>
      </c>
      <c r="C80" s="145"/>
      <c r="D80" s="146"/>
      <c r="E80" s="17"/>
      <c r="F80" s="147">
        <f>+IF($P$2=0,$P80,0)</f>
        <v>0</v>
      </c>
      <c r="G80" s="148">
        <f>+IF($P$2=0,$Q80,0)</f>
        <v>0</v>
      </c>
      <c r="H80" s="17"/>
      <c r="I80" s="147">
        <f>+IF(OR($P$2=98,$P$2=42,$P$2=96,$P$2=97),$P80,0)</f>
        <v>0</v>
      </c>
      <c r="J80" s="148">
        <f>+IF(OR($P$2=98,$P$2=42,$P$2=96,$P$2=97),$Q80,0)</f>
        <v>0</v>
      </c>
      <c r="K80" s="108"/>
      <c r="L80" s="148">
        <f>+IF($P$2=33,$Q80,0)</f>
        <v>0</v>
      </c>
      <c r="M80" s="108"/>
      <c r="N80" s="149">
        <f>+ROUND(+G80+J80+L80,0)</f>
        <v>0</v>
      </c>
      <c r="O80" s="110"/>
      <c r="P80" s="147">
        <f>+ROUND([1]OTCHET!E429,0)</f>
        <v>0</v>
      </c>
      <c r="Q80" s="148">
        <f>+ROUND([1]OTCHET!L429,0)</f>
        <v>0</v>
      </c>
      <c r="R80" s="52"/>
      <c r="S80" s="132" t="s">
        <v>145</v>
      </c>
      <c r="T80" s="133"/>
      <c r="U80" s="134"/>
      <c r="V80" s="89"/>
      <c r="W80" s="12"/>
      <c r="X80" s="12"/>
      <c r="Y80" s="12"/>
      <c r="Z80" s="12"/>
    </row>
    <row r="81" spans="1:26" s="13" customFormat="1" ht="16.5" thickBot="1">
      <c r="A81" s="102"/>
      <c r="B81" s="283" t="s">
        <v>146</v>
      </c>
      <c r="C81" s="284"/>
      <c r="D81" s="285"/>
      <c r="E81" s="17"/>
      <c r="F81" s="286">
        <f>+ROUND(F79+F80,0)</f>
        <v>556877</v>
      </c>
      <c r="G81" s="287">
        <f>+ROUND(G79+G80,0)</f>
        <v>354465</v>
      </c>
      <c r="H81" s="17"/>
      <c r="I81" s="286">
        <f>+ROUND(I79+I80,0)</f>
        <v>0</v>
      </c>
      <c r="J81" s="287">
        <f>+ROUND(J79+J80,0)</f>
        <v>0</v>
      </c>
      <c r="K81" s="108"/>
      <c r="L81" s="287">
        <f>+ROUND(L79+L80,0)</f>
        <v>0</v>
      </c>
      <c r="M81" s="108"/>
      <c r="N81" s="288">
        <f>+ROUND(N79+N80,0)</f>
        <v>354465</v>
      </c>
      <c r="O81" s="110"/>
      <c r="P81" s="286">
        <f>+ROUND(P79+P80,0)</f>
        <v>556877</v>
      </c>
      <c r="Q81" s="287">
        <f>+ROUND(Q79+Q80,0)</f>
        <v>354465</v>
      </c>
      <c r="R81" s="52"/>
      <c r="S81" s="289" t="s">
        <v>147</v>
      </c>
      <c r="T81" s="290"/>
      <c r="U81" s="291"/>
      <c r="V81" s="280"/>
      <c r="W81" s="281"/>
      <c r="X81" s="282"/>
      <c r="Y81" s="281"/>
      <c r="Z81" s="281"/>
    </row>
    <row r="82" spans="1:26" s="13" customFormat="1" ht="15.75" customHeight="1" thickBot="1">
      <c r="A82" s="102"/>
      <c r="B82" s="292">
        <f>+IF(+SUM(F82:N82)=0,0,"Контрола: дефицит/излишък = финансиране с обратен знак (Г. + Д. = 0)")</f>
        <v>0</v>
      </c>
      <c r="C82" s="293"/>
      <c r="D82" s="294"/>
      <c r="E82" s="17"/>
      <c r="F82" s="295">
        <f>+ROUND(F83,0)+ROUND(F84,0)</f>
        <v>0</v>
      </c>
      <c r="G82" s="296">
        <f>+ROUND(G83,0)+ROUND(G84,0)</f>
        <v>0</v>
      </c>
      <c r="H82" s="17"/>
      <c r="I82" s="295">
        <f>+ROUND(I83,0)+ROUND(I84,0)</f>
        <v>0</v>
      </c>
      <c r="J82" s="296">
        <f>+ROUND(J83,0)+ROUND(J84,0)</f>
        <v>0</v>
      </c>
      <c r="K82" s="17"/>
      <c r="L82" s="296">
        <f>+ROUND(L83,0)+ROUND(L84,0)</f>
        <v>0</v>
      </c>
      <c r="M82" s="17"/>
      <c r="N82" s="297">
        <f>+ROUND(N83,0)+ROUND(N84,0)</f>
        <v>0</v>
      </c>
      <c r="O82" s="298"/>
      <c r="P82" s="295">
        <f>+ROUND(P83,0)+ROUND(P84,0)</f>
        <v>0</v>
      </c>
      <c r="Q82" s="296">
        <f>+ROUND(Q83,0)+ROUND(Q84,0)</f>
        <v>0</v>
      </c>
      <c r="R82" s="52"/>
      <c r="S82" s="299"/>
      <c r="T82" s="300"/>
      <c r="U82" s="301"/>
      <c r="V82" s="89"/>
      <c r="W82" s="12"/>
      <c r="X82" s="12"/>
      <c r="Y82" s="12"/>
      <c r="Z82" s="12"/>
    </row>
    <row r="83" spans="1:26" s="13" customFormat="1" ht="19.5" thickTop="1">
      <c r="A83" s="102"/>
      <c r="B83" s="302" t="s">
        <v>148</v>
      </c>
      <c r="C83" s="303"/>
      <c r="D83" s="304"/>
      <c r="E83" s="17"/>
      <c r="F83" s="305">
        <f>+ROUND(F48,0)-ROUND(F77,0)+ROUND(F81,0)</f>
        <v>13099</v>
      </c>
      <c r="G83" s="306">
        <f>+ROUND(G48,0)-ROUND(G77,0)+ROUND(G81,0)</f>
        <v>140286</v>
      </c>
      <c r="H83" s="17"/>
      <c r="I83" s="305">
        <f>+ROUND(I48,0)-ROUND(I77,0)+ROUND(I81,0)</f>
        <v>0</v>
      </c>
      <c r="J83" s="306">
        <f>+ROUND(J48,0)-ROUND(J77,0)+ROUND(J81,0)</f>
        <v>0</v>
      </c>
      <c r="K83" s="108"/>
      <c r="L83" s="306">
        <f>+ROUND(L48,0)-ROUND(L77,0)+ROUND(L81,0)</f>
        <v>0</v>
      </c>
      <c r="M83" s="108"/>
      <c r="N83" s="307">
        <f>+ROUND(N48,0)-ROUND(N77,0)+ROUND(N81,0)</f>
        <v>140286</v>
      </c>
      <c r="O83" s="308"/>
      <c r="P83" s="305">
        <f>+ROUND(P48,0)-ROUND(P77,0)+ROUND(P81,0)</f>
        <v>13099</v>
      </c>
      <c r="Q83" s="306">
        <f>+ROUND(Q48,0)-ROUND(Q77,0)+ROUND(Q81,0)</f>
        <v>140286</v>
      </c>
      <c r="R83" s="52"/>
      <c r="S83" s="302" t="s">
        <v>148</v>
      </c>
      <c r="T83" s="303"/>
      <c r="U83" s="304"/>
      <c r="V83" s="280"/>
      <c r="W83" s="281"/>
      <c r="X83" s="282"/>
      <c r="Y83" s="281"/>
      <c r="Z83" s="281"/>
    </row>
    <row r="84" spans="1:26" s="13" customFormat="1" ht="19.5" thickBot="1">
      <c r="A84" s="102"/>
      <c r="B84" s="309" t="s">
        <v>149</v>
      </c>
      <c r="C84" s="310"/>
      <c r="D84" s="311"/>
      <c r="E84" s="312"/>
      <c r="F84" s="313">
        <f>+ROUND(F101,0)+ROUND(F120,0)+ROUND(F127,0)-ROUND(F132,0)</f>
        <v>-13099</v>
      </c>
      <c r="G84" s="314">
        <f>+ROUND(G101,0)+ROUND(G120,0)+ROUND(G127,0)-ROUND(G132,0)</f>
        <v>-140286</v>
      </c>
      <c r="H84" s="17"/>
      <c r="I84" s="313">
        <f>+ROUND(I101,0)+ROUND(I120,0)+ROUND(I127,0)-ROUND(I132,0)</f>
        <v>0</v>
      </c>
      <c r="J84" s="314">
        <f>+ROUND(J101,0)+ROUND(J120,0)+ROUND(J127,0)-ROUND(J132,0)</f>
        <v>0</v>
      </c>
      <c r="K84" s="108"/>
      <c r="L84" s="314">
        <f>+ROUND(L101,0)+ROUND(L120,0)+ROUND(L127,0)-ROUND(L132,0)</f>
        <v>0</v>
      </c>
      <c r="M84" s="108"/>
      <c r="N84" s="315">
        <f>+ROUND(N101,0)+ROUND(N120,0)+ROUND(N127,0)-ROUND(N132,0)</f>
        <v>-140286</v>
      </c>
      <c r="O84" s="308"/>
      <c r="P84" s="313">
        <f>+ROUND(P101,0)+ROUND(P120,0)+ROUND(P127,0)-ROUND(P132,0)</f>
        <v>-13099</v>
      </c>
      <c r="Q84" s="314">
        <f>+ROUND(Q101,0)+ROUND(Q120,0)+ROUND(Q127,0)-ROUND(Q132,0)</f>
        <v>-140286</v>
      </c>
      <c r="R84" s="52"/>
      <c r="S84" s="309" t="s">
        <v>149</v>
      </c>
      <c r="T84" s="310"/>
      <c r="U84" s="311"/>
      <c r="V84" s="280"/>
      <c r="W84" s="281"/>
      <c r="X84" s="282"/>
      <c r="Y84" s="281"/>
      <c r="Z84" s="281"/>
    </row>
    <row r="85" spans="1:26" s="13" customFormat="1" ht="16.5" thickTop="1">
      <c r="A85" s="102"/>
      <c r="B85" s="103" t="s">
        <v>150</v>
      </c>
      <c r="C85" s="104"/>
      <c r="D85" s="105"/>
      <c r="E85" s="17"/>
      <c r="F85" s="106"/>
      <c r="G85" s="107"/>
      <c r="H85" s="17"/>
      <c r="I85" s="106"/>
      <c r="J85" s="107"/>
      <c r="K85" s="108"/>
      <c r="L85" s="107"/>
      <c r="M85" s="108"/>
      <c r="N85" s="160"/>
      <c r="O85" s="110"/>
      <c r="P85" s="106"/>
      <c r="Q85" s="107"/>
      <c r="R85" s="52"/>
      <c r="S85" s="103" t="s">
        <v>150</v>
      </c>
      <c r="T85" s="104"/>
      <c r="U85" s="105"/>
      <c r="V85" s="89"/>
      <c r="W85" s="12"/>
      <c r="X85" s="12"/>
      <c r="Y85" s="12"/>
      <c r="Z85" s="12"/>
    </row>
    <row r="86" spans="1:26" s="13" customFormat="1" ht="15.75">
      <c r="A86" s="102"/>
      <c r="B86" s="316" t="s">
        <v>151</v>
      </c>
      <c r="C86" s="317"/>
      <c r="D86" s="318"/>
      <c r="E86" s="17"/>
      <c r="F86" s="120"/>
      <c r="G86" s="121"/>
      <c r="H86" s="17"/>
      <c r="I86" s="120"/>
      <c r="J86" s="121"/>
      <c r="K86" s="108"/>
      <c r="L86" s="121"/>
      <c r="M86" s="108"/>
      <c r="N86" s="122"/>
      <c r="O86" s="110"/>
      <c r="P86" s="120"/>
      <c r="Q86" s="121"/>
      <c r="R86" s="52"/>
      <c r="S86" s="316" t="s">
        <v>151</v>
      </c>
      <c r="T86" s="317"/>
      <c r="U86" s="318"/>
      <c r="V86" s="89"/>
      <c r="W86" s="12"/>
      <c r="X86" s="12"/>
      <c r="Y86" s="12"/>
      <c r="Z86" s="12"/>
    </row>
    <row r="87" spans="1:26" s="13" customFormat="1" ht="15.75">
      <c r="A87" s="102"/>
      <c r="B87" s="126" t="s">
        <v>152</v>
      </c>
      <c r="C87" s="127"/>
      <c r="D87" s="128"/>
      <c r="E87" s="17"/>
      <c r="F87" s="129">
        <f>+IF($P$2=0,$P87,0)</f>
        <v>0</v>
      </c>
      <c r="G87" s="130">
        <f>+IF($P$2=0,$Q87,0)</f>
        <v>0</v>
      </c>
      <c r="H87" s="17"/>
      <c r="I87" s="129">
        <f>+IF(OR($P$2=98,$P$2=42,$P$2=96,$P$2=97),$P87,0)</f>
        <v>0</v>
      </c>
      <c r="J87" s="130">
        <f>+IF(OR($P$2=98,$P$2=42,$P$2=96,$P$2=97),$Q87,0)</f>
        <v>0</v>
      </c>
      <c r="K87" s="108"/>
      <c r="L87" s="130">
        <f>+IF($P$2=33,$Q87,0)</f>
        <v>0</v>
      </c>
      <c r="M87" s="108"/>
      <c r="N87" s="131">
        <f>+ROUND(+G87+J87+L87,0)</f>
        <v>0</v>
      </c>
      <c r="O87" s="110"/>
      <c r="P87" s="129">
        <f>+ROUND(+[1]OTCHET!E462+[1]OTCHET!E463,0)</f>
        <v>0</v>
      </c>
      <c r="Q87" s="130">
        <f>+ROUND(+[1]OTCHET!L462+[1]OTCHET!L463,0)</f>
        <v>0</v>
      </c>
      <c r="R87" s="52"/>
      <c r="S87" s="123" t="s">
        <v>153</v>
      </c>
      <c r="T87" s="124"/>
      <c r="U87" s="125"/>
      <c r="V87" s="89"/>
      <c r="W87" s="12"/>
      <c r="X87" s="12"/>
      <c r="Y87" s="12"/>
      <c r="Z87" s="12"/>
    </row>
    <row r="88" spans="1:26" s="13" customFormat="1" ht="15.75">
      <c r="A88" s="102"/>
      <c r="B88" s="144" t="s">
        <v>154</v>
      </c>
      <c r="C88" s="145"/>
      <c r="D88" s="146"/>
      <c r="E88" s="17"/>
      <c r="F88" s="147">
        <f>+IF($P$2=0,$P88,0)</f>
        <v>0</v>
      </c>
      <c r="G88" s="148">
        <f>+IF($P$2=0,$Q88,0)</f>
        <v>0</v>
      </c>
      <c r="H88" s="17"/>
      <c r="I88" s="147">
        <f>+IF(OR($P$2=98,$P$2=42,$P$2=96,$P$2=97),$P88,0)</f>
        <v>0</v>
      </c>
      <c r="J88" s="148">
        <f>+IF(OR($P$2=98,$P$2=42,$P$2=96,$P$2=97),$Q88,0)</f>
        <v>0</v>
      </c>
      <c r="K88" s="108"/>
      <c r="L88" s="148">
        <f>+IF($P$2=33,$Q88,0)</f>
        <v>0</v>
      </c>
      <c r="M88" s="108"/>
      <c r="N88" s="149">
        <f>+ROUND(+G88+J88+L88,0)</f>
        <v>0</v>
      </c>
      <c r="O88" s="110"/>
      <c r="P88" s="147">
        <f>+ROUND([1]OTCHET!E464+[1]OTCHET!E535,0)</f>
        <v>0</v>
      </c>
      <c r="Q88" s="148">
        <f>+ROUND([1]OTCHET!L464+[1]OTCHET!L535,0)</f>
        <v>0</v>
      </c>
      <c r="R88" s="52"/>
      <c r="S88" s="132" t="s">
        <v>155</v>
      </c>
      <c r="T88" s="133"/>
      <c r="U88" s="134"/>
      <c r="V88" s="89"/>
      <c r="W88" s="12"/>
      <c r="X88" s="12"/>
      <c r="Y88" s="12"/>
      <c r="Z88" s="12"/>
    </row>
    <row r="89" spans="1:26" s="13" customFormat="1" ht="15.75">
      <c r="A89" s="102"/>
      <c r="B89" s="153" t="s">
        <v>156</v>
      </c>
      <c r="C89" s="154"/>
      <c r="D89" s="155"/>
      <c r="E89" s="17"/>
      <c r="F89" s="156">
        <f>+ROUND(+SUM(F87:F88),0)</f>
        <v>0</v>
      </c>
      <c r="G89" s="161">
        <f>+ROUND(+SUM(G87:G88),0)</f>
        <v>0</v>
      </c>
      <c r="H89" s="17"/>
      <c r="I89" s="156">
        <f>+ROUND(+SUM(I87:I88),0)</f>
        <v>0</v>
      </c>
      <c r="J89" s="161">
        <f>+ROUND(+SUM(J87:J88),0)</f>
        <v>0</v>
      </c>
      <c r="K89" s="108"/>
      <c r="L89" s="161">
        <f>+ROUND(+SUM(L87:L88),0)</f>
        <v>0</v>
      </c>
      <c r="M89" s="108"/>
      <c r="N89" s="162">
        <f>+ROUND(+SUM(N87:N88),0)</f>
        <v>0</v>
      </c>
      <c r="O89" s="110"/>
      <c r="P89" s="156">
        <f>+ROUND(+SUM(P87:P88),0)</f>
        <v>0</v>
      </c>
      <c r="Q89" s="161">
        <f>+ROUND(+SUM(Q87:Q88),0)</f>
        <v>0</v>
      </c>
      <c r="R89" s="52"/>
      <c r="S89" s="157" t="s">
        <v>157</v>
      </c>
      <c r="T89" s="158"/>
      <c r="U89" s="159"/>
      <c r="V89" s="89"/>
      <c r="W89" s="12"/>
      <c r="X89" s="12"/>
      <c r="Y89" s="12"/>
      <c r="Z89" s="12"/>
    </row>
    <row r="90" spans="1:26" s="13" customFormat="1" ht="15.75">
      <c r="A90" s="102"/>
      <c r="B90" s="111" t="s">
        <v>158</v>
      </c>
      <c r="C90" s="112"/>
      <c r="D90" s="113"/>
      <c r="E90" s="17"/>
      <c r="F90" s="106"/>
      <c r="G90" s="107"/>
      <c r="H90" s="17"/>
      <c r="I90" s="106"/>
      <c r="J90" s="107"/>
      <c r="K90" s="108"/>
      <c r="L90" s="107"/>
      <c r="M90" s="108"/>
      <c r="N90" s="160"/>
      <c r="O90" s="110"/>
      <c r="P90" s="106"/>
      <c r="Q90" s="107"/>
      <c r="R90" s="52"/>
      <c r="S90" s="111" t="s">
        <v>158</v>
      </c>
      <c r="T90" s="112"/>
      <c r="U90" s="113"/>
      <c r="V90" s="89"/>
      <c r="W90" s="12"/>
      <c r="X90" s="12"/>
      <c r="Y90" s="12"/>
      <c r="Z90" s="12"/>
    </row>
    <row r="91" spans="1:26" s="13" customFormat="1" ht="15.75">
      <c r="A91" s="102"/>
      <c r="B91" s="117" t="s">
        <v>159</v>
      </c>
      <c r="C91" s="118"/>
      <c r="D91" s="119"/>
      <c r="E91" s="17"/>
      <c r="F91" s="120">
        <f>+IF($P$2=0,$P91,0)</f>
        <v>0</v>
      </c>
      <c r="G91" s="121">
        <f>+IF($P$2=0,$Q91,0)</f>
        <v>0</v>
      </c>
      <c r="H91" s="17"/>
      <c r="I91" s="120">
        <f>+IF(OR($P$2=98,$P$2=42,$P$2=96,$P$2=97),$P91,0)</f>
        <v>0</v>
      </c>
      <c r="J91" s="121">
        <f>+IF(OR($P$2=98,$P$2=42,$P$2=96,$P$2=97),$Q91,0)</f>
        <v>0</v>
      </c>
      <c r="K91" s="108"/>
      <c r="L91" s="121">
        <f>+IF($P$2=33,$Q91,0)</f>
        <v>0</v>
      </c>
      <c r="M91" s="108"/>
      <c r="N91" s="122">
        <f>+ROUND(+G91+J91+L91,0)</f>
        <v>0</v>
      </c>
      <c r="O91" s="110"/>
      <c r="P91" s="120">
        <f>+ROUND([1]OTCHET!E466+[1]OTCHET!E469+[1]OTCHET!E479,0)</f>
        <v>0</v>
      </c>
      <c r="Q91" s="121">
        <f>+ROUND([1]OTCHET!L466+[1]OTCHET!L469+[1]OTCHET!L479,0)</f>
        <v>0</v>
      </c>
      <c r="R91" s="52"/>
      <c r="S91" s="123" t="s">
        <v>160</v>
      </c>
      <c r="T91" s="124"/>
      <c r="U91" s="125"/>
      <c r="V91" s="89"/>
      <c r="W91" s="12"/>
      <c r="X91" s="12"/>
      <c r="Y91" s="12"/>
      <c r="Z91" s="12"/>
    </row>
    <row r="92" spans="1:26" s="13" customFormat="1" ht="15.75">
      <c r="A92" s="102"/>
      <c r="B92" s="126" t="s">
        <v>161</v>
      </c>
      <c r="C92" s="127"/>
      <c r="D92" s="128"/>
      <c r="E92" s="17"/>
      <c r="F92" s="147">
        <f>+IF($P$2=0,$P92,0)</f>
        <v>0</v>
      </c>
      <c r="G92" s="148">
        <f>+IF($P$2=0,$Q92,0)</f>
        <v>0</v>
      </c>
      <c r="H92" s="17"/>
      <c r="I92" s="147">
        <f>+IF(OR($P$2=98,$P$2=42,$P$2=96,$P$2=97),$P92,0)</f>
        <v>0</v>
      </c>
      <c r="J92" s="148">
        <f>+IF(OR($P$2=98,$P$2=42,$P$2=96,$P$2=97),$Q92,0)</f>
        <v>0</v>
      </c>
      <c r="K92" s="108"/>
      <c r="L92" s="148">
        <f>+IF($P$2=33,$Q92,0)</f>
        <v>0</v>
      </c>
      <c r="M92" s="108"/>
      <c r="N92" s="149">
        <f>+ROUND(+G92+J92+L92,0)</f>
        <v>0</v>
      </c>
      <c r="O92" s="110"/>
      <c r="P92" s="147">
        <f>+ROUND([1]OTCHET!E467+[1]OTCHET!E470+[1]OTCHET!E480+[1]OTCHET!E502+IF(+[1]OTCHET!E494&gt;0,+[1]OTCHET!E494,0),0)</f>
        <v>0</v>
      </c>
      <c r="Q92" s="148">
        <f>+ROUND([1]OTCHET!L467+[1]OTCHET!L470+[1]OTCHET!L480+[1]OTCHET!L502+IF(+[1]OTCHET!L494&gt;0,+[1]OTCHET!L494,0),0)</f>
        <v>0</v>
      </c>
      <c r="R92" s="52"/>
      <c r="S92" s="132" t="s">
        <v>162</v>
      </c>
      <c r="T92" s="133"/>
      <c r="U92" s="134"/>
      <c r="V92" s="89"/>
      <c r="W92" s="12"/>
      <c r="X92" s="12"/>
      <c r="Y92" s="12"/>
      <c r="Z92" s="12"/>
    </row>
    <row r="93" spans="1:26" s="13" customFormat="1" ht="15.75">
      <c r="A93" s="102"/>
      <c r="B93" s="126" t="s">
        <v>163</v>
      </c>
      <c r="C93" s="127"/>
      <c r="D93" s="128"/>
      <c r="E93" s="17"/>
      <c r="F93" s="129">
        <f>+IF($P$2=0,$P93,0)</f>
        <v>0</v>
      </c>
      <c r="G93" s="130">
        <f>+IF($P$2=0,$Q93,0)</f>
        <v>0</v>
      </c>
      <c r="H93" s="17"/>
      <c r="I93" s="129">
        <f>+IF(OR($P$2=98,$P$2=42,$P$2=96,$P$2=97),$P93,0)</f>
        <v>0</v>
      </c>
      <c r="J93" s="130">
        <f>+IF(OR($P$2=98,$P$2=42,$P$2=96,$P$2=97),$Q93,0)</f>
        <v>0</v>
      </c>
      <c r="K93" s="108"/>
      <c r="L93" s="130">
        <f>+IF($P$2=33,$Q93,0)</f>
        <v>0</v>
      </c>
      <c r="M93" s="108"/>
      <c r="N93" s="131">
        <f>+ROUND(+G93+J93+L93,0)</f>
        <v>0</v>
      </c>
      <c r="O93" s="110"/>
      <c r="P93" s="129">
        <f>+ROUND(+SUM([1]OTCHET!E472:E474),0)</f>
        <v>0</v>
      </c>
      <c r="Q93" s="130">
        <f>+ROUND(+SUM([1]OTCHET!L472:L474),0)</f>
        <v>0</v>
      </c>
      <c r="R93" s="52"/>
      <c r="S93" s="132" t="s">
        <v>164</v>
      </c>
      <c r="T93" s="133"/>
      <c r="U93" s="134"/>
      <c r="V93" s="89"/>
      <c r="W93" s="12"/>
      <c r="X93" s="12"/>
      <c r="Y93" s="12"/>
      <c r="Z93" s="12"/>
    </row>
    <row r="94" spans="1:26" s="13" customFormat="1" ht="15.75">
      <c r="A94" s="102"/>
      <c r="B94" s="319" t="s">
        <v>165</v>
      </c>
      <c r="C94" s="320"/>
      <c r="D94" s="321"/>
      <c r="E94" s="17"/>
      <c r="F94" s="114">
        <f>+IF($P$2=0,$P94,0)</f>
        <v>0</v>
      </c>
      <c r="G94" s="115">
        <f>+IF($P$2=0,$Q94,0)</f>
        <v>0</v>
      </c>
      <c r="H94" s="17"/>
      <c r="I94" s="114">
        <f>+IF(OR($P$2=98,$P$2=42,$P$2=96,$P$2=97),$P94,0)</f>
        <v>0</v>
      </c>
      <c r="J94" s="115">
        <f>+IF(OR($P$2=98,$P$2=42,$P$2=96,$P$2=97),$Q94,0)</f>
        <v>0</v>
      </c>
      <c r="K94" s="108"/>
      <c r="L94" s="115">
        <f>+IF($P$2=33,$Q94,0)</f>
        <v>0</v>
      </c>
      <c r="M94" s="108"/>
      <c r="N94" s="166">
        <f>+ROUND(+G94+J94+L94,0)</f>
        <v>0</v>
      </c>
      <c r="O94" s="110"/>
      <c r="P94" s="114">
        <f>+ROUND(+SUM([1]OTCHET!E475:E476),0)</f>
        <v>0</v>
      </c>
      <c r="Q94" s="115">
        <f>+ROUND(+SUM([1]OTCHET!L475:L476),0)</f>
        <v>0</v>
      </c>
      <c r="R94" s="52"/>
      <c r="S94" s="150" t="s">
        <v>166</v>
      </c>
      <c r="T94" s="151"/>
      <c r="U94" s="152"/>
      <c r="V94" s="89"/>
      <c r="W94" s="12"/>
      <c r="X94" s="12"/>
      <c r="Y94" s="12"/>
      <c r="Z94" s="12"/>
    </row>
    <row r="95" spans="1:26" s="13" customFormat="1" ht="15.75">
      <c r="A95" s="102"/>
      <c r="B95" s="153" t="s">
        <v>167</v>
      </c>
      <c r="C95" s="154"/>
      <c r="D95" s="155"/>
      <c r="E95" s="17"/>
      <c r="F95" s="156">
        <f>+ROUND(+SUM(F91:F94),0)</f>
        <v>0</v>
      </c>
      <c r="G95" s="161">
        <f>+ROUND(+SUM(G91:G94),0)</f>
        <v>0</v>
      </c>
      <c r="H95" s="17"/>
      <c r="I95" s="156">
        <f>+ROUND(+SUM(I91:I94),0)</f>
        <v>0</v>
      </c>
      <c r="J95" s="161">
        <f>+ROUND(+SUM(J91:J94),0)</f>
        <v>0</v>
      </c>
      <c r="K95" s="108"/>
      <c r="L95" s="161">
        <f>+ROUND(+SUM(L91:L94),0)</f>
        <v>0</v>
      </c>
      <c r="M95" s="108"/>
      <c r="N95" s="162">
        <f>+ROUND(+SUM(N91:N94),0)</f>
        <v>0</v>
      </c>
      <c r="O95" s="110"/>
      <c r="P95" s="156">
        <f>+ROUND(+SUM(P91:P94),0)</f>
        <v>0</v>
      </c>
      <c r="Q95" s="161">
        <f>+ROUND(+SUM(Q91:Q94),0)</f>
        <v>0</v>
      </c>
      <c r="R95" s="52"/>
      <c r="S95" s="157" t="s">
        <v>168</v>
      </c>
      <c r="T95" s="158"/>
      <c r="U95" s="159"/>
      <c r="V95" s="89"/>
      <c r="W95" s="12"/>
      <c r="X95" s="12"/>
      <c r="Y95" s="12"/>
      <c r="Z95" s="12"/>
    </row>
    <row r="96" spans="1:26" s="13" customFormat="1" ht="15.75">
      <c r="A96" s="102"/>
      <c r="B96" s="111" t="s">
        <v>169</v>
      </c>
      <c r="C96" s="112"/>
      <c r="D96" s="113"/>
      <c r="E96" s="17"/>
      <c r="F96" s="106"/>
      <c r="G96" s="107"/>
      <c r="H96" s="17"/>
      <c r="I96" s="106"/>
      <c r="J96" s="107"/>
      <c r="K96" s="108"/>
      <c r="L96" s="107"/>
      <c r="M96" s="108"/>
      <c r="N96" s="160"/>
      <c r="O96" s="110"/>
      <c r="P96" s="106"/>
      <c r="Q96" s="107"/>
      <c r="R96" s="52"/>
      <c r="S96" s="111" t="s">
        <v>169</v>
      </c>
      <c r="T96" s="112"/>
      <c r="U96" s="113"/>
      <c r="V96" s="89"/>
      <c r="W96" s="12"/>
      <c r="X96" s="12"/>
      <c r="Y96" s="12"/>
      <c r="Z96" s="12"/>
    </row>
    <row r="97" spans="1:26" s="13" customFormat="1" ht="15.75">
      <c r="A97" s="102"/>
      <c r="B97" s="117" t="s">
        <v>170</v>
      </c>
      <c r="C97" s="118"/>
      <c r="D97" s="119"/>
      <c r="E97" s="17"/>
      <c r="F97" s="120">
        <f>+IF($P$2=0,$P97,0)</f>
        <v>0</v>
      </c>
      <c r="G97" s="121">
        <f>+IF($P$2=0,$Q97,0)</f>
        <v>0</v>
      </c>
      <c r="H97" s="17"/>
      <c r="I97" s="120">
        <f>+IF(OR($P$2=98,$P$2=42,$P$2=96,$P$2=97),$P97,0)</f>
        <v>0</v>
      </c>
      <c r="J97" s="121">
        <f>+IF(OR($P$2=98,$P$2=42,$P$2=96,$P$2=97),$Q97,0)</f>
        <v>0</v>
      </c>
      <c r="K97" s="108"/>
      <c r="L97" s="121">
        <f>+IF($P$2=33,$Q97,0)</f>
        <v>0</v>
      </c>
      <c r="M97" s="108"/>
      <c r="N97" s="122">
        <f>+ROUND(+G97+J97+L97,0)</f>
        <v>0</v>
      </c>
      <c r="O97" s="110"/>
      <c r="P97" s="120">
        <f>+ROUND([1]OTCHET!E536+[1]OTCHET!E541,0)</f>
        <v>0</v>
      </c>
      <c r="Q97" s="121">
        <f>+ROUND([1]OTCHET!L536+[1]OTCHET!L541,0)</f>
        <v>0</v>
      </c>
      <c r="R97" s="52"/>
      <c r="S97" s="123" t="s">
        <v>171</v>
      </c>
      <c r="T97" s="124"/>
      <c r="U97" s="125"/>
      <c r="V97" s="89"/>
      <c r="W97" s="12"/>
      <c r="X97" s="12"/>
      <c r="Y97" s="12"/>
      <c r="Z97" s="12"/>
    </row>
    <row r="98" spans="1:26" s="13" customFormat="1" ht="15.75">
      <c r="A98" s="102"/>
      <c r="B98" s="144" t="s">
        <v>172</v>
      </c>
      <c r="C98" s="145"/>
      <c r="D98" s="146"/>
      <c r="E98" s="17"/>
      <c r="F98" s="147">
        <f>+IF($P$2=0,$P98,0)</f>
        <v>0</v>
      </c>
      <c r="G98" s="148">
        <f>+IF($P$2=0,$Q98,0)</f>
        <v>0</v>
      </c>
      <c r="H98" s="17"/>
      <c r="I98" s="147">
        <f>+IF(OR($P$2=98,$P$2=42,$P$2=96,$P$2=97),$P98,0)</f>
        <v>0</v>
      </c>
      <c r="J98" s="148">
        <f>+IF(OR($P$2=98,$P$2=42,$P$2=96,$P$2=97),$Q98,0)</f>
        <v>0</v>
      </c>
      <c r="K98" s="108"/>
      <c r="L98" s="148">
        <f>+IF($P$2=33,$Q98,0)</f>
        <v>0</v>
      </c>
      <c r="M98" s="108"/>
      <c r="N98" s="149">
        <f>+ROUND(+G98+J98+L98,0)</f>
        <v>0</v>
      </c>
      <c r="O98" s="110"/>
      <c r="P98" s="147">
        <f>+ROUND(+[1]OTCHET!E477+[1]OTCHET!E558+[1]OTCHET!E560,0)</f>
        <v>0</v>
      </c>
      <c r="Q98" s="148">
        <f>+ROUND(+[1]OTCHET!L477+[1]OTCHET!L558+[1]OTCHET!L560,0)</f>
        <v>0</v>
      </c>
      <c r="R98" s="52"/>
      <c r="S98" s="132" t="s">
        <v>173</v>
      </c>
      <c r="T98" s="133"/>
      <c r="U98" s="134"/>
      <c r="V98" s="89"/>
      <c r="W98" s="12"/>
      <c r="X98" s="12"/>
      <c r="Y98" s="12"/>
      <c r="Z98" s="12"/>
    </row>
    <row r="99" spans="1:26" s="13" customFormat="1" ht="15.75">
      <c r="A99" s="102"/>
      <c r="B99" s="153" t="s">
        <v>174</v>
      </c>
      <c r="C99" s="154"/>
      <c r="D99" s="155"/>
      <c r="E99" s="17"/>
      <c r="F99" s="156">
        <f>+ROUND(+SUM(F97:F98),0)</f>
        <v>0</v>
      </c>
      <c r="G99" s="161">
        <f>+ROUND(+SUM(G97:G98),0)</f>
        <v>0</v>
      </c>
      <c r="H99" s="17"/>
      <c r="I99" s="156">
        <f>+ROUND(+SUM(I97:I98),0)</f>
        <v>0</v>
      </c>
      <c r="J99" s="161">
        <f>+ROUND(+SUM(J97:J98),0)</f>
        <v>0</v>
      </c>
      <c r="K99" s="108"/>
      <c r="L99" s="161">
        <f>+ROUND(+SUM(L97:L98),0)</f>
        <v>0</v>
      </c>
      <c r="M99" s="108"/>
      <c r="N99" s="162">
        <f>+ROUND(+SUM(N97:N98),0)</f>
        <v>0</v>
      </c>
      <c r="O99" s="110"/>
      <c r="P99" s="156">
        <f>+ROUND(+SUM(P97:P98),0)</f>
        <v>0</v>
      </c>
      <c r="Q99" s="161">
        <f>+ROUND(+SUM(Q97:Q98),0)</f>
        <v>0</v>
      </c>
      <c r="R99" s="52"/>
      <c r="S99" s="157" t="s">
        <v>175</v>
      </c>
      <c r="T99" s="158"/>
      <c r="U99" s="159"/>
      <c r="V99" s="89"/>
      <c r="W99" s="12"/>
      <c r="X99" s="12"/>
      <c r="Y99" s="12"/>
      <c r="Z99" s="12"/>
    </row>
    <row r="100" spans="1:26" s="13" customFormat="1" ht="8.25" customHeight="1">
      <c r="A100" s="102"/>
      <c r="B100" s="231"/>
      <c r="C100" s="164"/>
      <c r="D100" s="165"/>
      <c r="E100" s="17"/>
      <c r="F100" s="120"/>
      <c r="G100" s="121"/>
      <c r="H100" s="17"/>
      <c r="I100" s="120"/>
      <c r="J100" s="121"/>
      <c r="K100" s="108"/>
      <c r="L100" s="121"/>
      <c r="M100" s="108"/>
      <c r="N100" s="122"/>
      <c r="O100" s="110"/>
      <c r="P100" s="120"/>
      <c r="Q100" s="121"/>
      <c r="R100" s="52"/>
      <c r="S100" s="232"/>
      <c r="T100" s="233"/>
      <c r="U100" s="234"/>
      <c r="V100" s="89"/>
      <c r="W100" s="12"/>
      <c r="X100" s="12"/>
      <c r="Y100" s="12"/>
      <c r="Z100" s="12"/>
    </row>
    <row r="101" spans="1:26" s="13" customFormat="1" ht="16.5" thickBot="1">
      <c r="A101" s="102"/>
      <c r="B101" s="235" t="s">
        <v>176</v>
      </c>
      <c r="C101" s="236"/>
      <c r="D101" s="237"/>
      <c r="E101" s="17"/>
      <c r="F101" s="238">
        <f>+ROUND(F89+F95+F99,0)</f>
        <v>0</v>
      </c>
      <c r="G101" s="239">
        <f>+ROUND(G89+G95+G99,0)</f>
        <v>0</v>
      </c>
      <c r="H101" s="17"/>
      <c r="I101" s="238">
        <f>+ROUND(I89+I95+I99,0)</f>
        <v>0</v>
      </c>
      <c r="J101" s="239">
        <f>+ROUND(J89+J95+J99,0)</f>
        <v>0</v>
      </c>
      <c r="K101" s="108"/>
      <c r="L101" s="239">
        <f>+ROUND(L89+L95+L99,0)</f>
        <v>0</v>
      </c>
      <c r="M101" s="108"/>
      <c r="N101" s="240">
        <f>+ROUND(N89+N95+N99,0)</f>
        <v>0</v>
      </c>
      <c r="O101" s="241"/>
      <c r="P101" s="238">
        <f>+ROUND(P89+P95+P99,0)</f>
        <v>0</v>
      </c>
      <c r="Q101" s="239">
        <f>+ROUND(Q89+Q95+Q99,0)</f>
        <v>0</v>
      </c>
      <c r="R101" s="52"/>
      <c r="S101" s="242" t="s">
        <v>177</v>
      </c>
      <c r="T101" s="243"/>
      <c r="U101" s="244"/>
      <c r="V101" s="89"/>
      <c r="W101" s="12"/>
      <c r="X101" s="12"/>
      <c r="Y101" s="12"/>
      <c r="Z101" s="12"/>
    </row>
    <row r="102" spans="1:26" s="13" customFormat="1" ht="15.75">
      <c r="A102" s="102"/>
      <c r="B102" s="103" t="s">
        <v>178</v>
      </c>
      <c r="C102" s="104"/>
      <c r="D102" s="105"/>
      <c r="E102" s="17"/>
      <c r="F102" s="114"/>
      <c r="G102" s="115"/>
      <c r="H102" s="17"/>
      <c r="I102" s="114"/>
      <c r="J102" s="115"/>
      <c r="K102" s="108"/>
      <c r="L102" s="115"/>
      <c r="M102" s="108"/>
      <c r="N102" s="166"/>
      <c r="O102" s="110"/>
      <c r="P102" s="114"/>
      <c r="Q102" s="115"/>
      <c r="R102" s="52"/>
      <c r="S102" s="322" t="s">
        <v>178</v>
      </c>
      <c r="T102" s="323"/>
      <c r="U102" s="324"/>
      <c r="V102" s="89"/>
      <c r="W102" s="12"/>
      <c r="X102" s="12"/>
      <c r="Y102" s="12"/>
      <c r="Z102" s="12"/>
    </row>
    <row r="103" spans="1:26" s="13" customFormat="1" ht="15.75">
      <c r="A103" s="102"/>
      <c r="B103" s="316" t="s">
        <v>179</v>
      </c>
      <c r="C103" s="317"/>
      <c r="D103" s="318"/>
      <c r="E103" s="17"/>
      <c r="F103" s="120"/>
      <c r="G103" s="121"/>
      <c r="H103" s="17"/>
      <c r="I103" s="120"/>
      <c r="J103" s="121"/>
      <c r="K103" s="108"/>
      <c r="L103" s="121"/>
      <c r="M103" s="108"/>
      <c r="N103" s="122"/>
      <c r="O103" s="110"/>
      <c r="P103" s="120"/>
      <c r="Q103" s="121"/>
      <c r="R103" s="52"/>
      <c r="S103" s="325" t="s">
        <v>179</v>
      </c>
      <c r="T103" s="326"/>
      <c r="U103" s="327"/>
      <c r="V103" s="89"/>
      <c r="W103" s="12"/>
      <c r="X103" s="12"/>
      <c r="Y103" s="12"/>
      <c r="Z103" s="12"/>
    </row>
    <row r="104" spans="1:26" s="13" customFormat="1" ht="15.75">
      <c r="A104" s="102"/>
      <c r="B104" s="126" t="s">
        <v>180</v>
      </c>
      <c r="C104" s="127"/>
      <c r="D104" s="128"/>
      <c r="E104" s="17"/>
      <c r="F104" s="129">
        <f>+IF($P$2=0,$P104,0)</f>
        <v>0</v>
      </c>
      <c r="G104" s="130">
        <f>+IF($P$2=0,$Q104,0)</f>
        <v>0</v>
      </c>
      <c r="H104" s="17"/>
      <c r="I104" s="129">
        <f>+IF(OR($P$2=98,$P$2=42,$P$2=96,$P$2=97),$P104,0)</f>
        <v>0</v>
      </c>
      <c r="J104" s="130">
        <f>+IF(OR($P$2=98,$P$2=42,$P$2=96,$P$2=97),$Q104,0)</f>
        <v>0</v>
      </c>
      <c r="K104" s="108"/>
      <c r="L104" s="130">
        <f>+IF($P$2=33,$Q104,0)</f>
        <v>0</v>
      </c>
      <c r="M104" s="108"/>
      <c r="N104" s="131">
        <f>+ROUND(+G104+J104+L104,0)</f>
        <v>0</v>
      </c>
      <c r="O104" s="110"/>
      <c r="P104" s="129">
        <f>+ROUND([1]OTCHET!E498+[1]OTCHET!E499+[1]OTCHET!E512,0)</f>
        <v>0</v>
      </c>
      <c r="Q104" s="130">
        <f>+ROUND([1]OTCHET!L498+[1]OTCHET!L499+[1]OTCHET!L512,0)</f>
        <v>0</v>
      </c>
      <c r="R104" s="52"/>
      <c r="S104" s="123" t="s">
        <v>181</v>
      </c>
      <c r="T104" s="124"/>
      <c r="U104" s="125"/>
      <c r="V104" s="89"/>
      <c r="W104" s="12"/>
      <c r="X104" s="12"/>
      <c r="Y104" s="12"/>
      <c r="Z104" s="12"/>
    </row>
    <row r="105" spans="1:26" s="13" customFormat="1" ht="15.75">
      <c r="A105" s="102"/>
      <c r="B105" s="144" t="s">
        <v>182</v>
      </c>
      <c r="C105" s="145"/>
      <c r="D105" s="146"/>
      <c r="E105" s="17"/>
      <c r="F105" s="147">
        <f>+IF($P$2=0,$P105,0)</f>
        <v>0</v>
      </c>
      <c r="G105" s="148">
        <f>+IF($P$2=0,$Q105,0)</f>
        <v>0</v>
      </c>
      <c r="H105" s="17"/>
      <c r="I105" s="147">
        <f>+IF(OR($P$2=98,$P$2=42,$P$2=96,$P$2=97),$P105,0)</f>
        <v>0</v>
      </c>
      <c r="J105" s="148">
        <f>+IF(OR($P$2=98,$P$2=42,$P$2=96,$P$2=97),$Q105,0)</f>
        <v>0</v>
      </c>
      <c r="K105" s="108"/>
      <c r="L105" s="148">
        <f>+IF($P$2=33,$Q105,0)</f>
        <v>0</v>
      </c>
      <c r="M105" s="108"/>
      <c r="N105" s="149">
        <f>+ROUND(+G105+J105+L105,0)</f>
        <v>0</v>
      </c>
      <c r="O105" s="110"/>
      <c r="P105" s="147">
        <f>+ROUND([1]OTCHET!E500+[1]OTCHET!E501+[1]OTCHET!E516,0)</f>
        <v>0</v>
      </c>
      <c r="Q105" s="148">
        <f>+ROUND([1]OTCHET!L500+[1]OTCHET!L501+[1]OTCHET!L516,0)</f>
        <v>0</v>
      </c>
      <c r="R105" s="52"/>
      <c r="S105" s="132" t="s">
        <v>183</v>
      </c>
      <c r="T105" s="133"/>
      <c r="U105" s="134"/>
      <c r="V105" s="89"/>
      <c r="W105" s="12"/>
      <c r="X105" s="12"/>
      <c r="Y105" s="12"/>
      <c r="Z105" s="12"/>
    </row>
    <row r="106" spans="1:26" s="13" customFormat="1" ht="15.75">
      <c r="A106" s="102"/>
      <c r="B106" s="246" t="s">
        <v>184</v>
      </c>
      <c r="C106" s="247"/>
      <c r="D106" s="248"/>
      <c r="E106" s="17"/>
      <c r="F106" s="249">
        <f>+ROUND(+SUM(F104:F105),0)</f>
        <v>0</v>
      </c>
      <c r="G106" s="250">
        <f>+ROUND(+SUM(G104:G105),0)</f>
        <v>0</v>
      </c>
      <c r="H106" s="17"/>
      <c r="I106" s="249">
        <f>+ROUND(+SUM(I104:I105),0)</f>
        <v>0</v>
      </c>
      <c r="J106" s="250">
        <f>+ROUND(+SUM(J104:J105),0)</f>
        <v>0</v>
      </c>
      <c r="K106" s="108"/>
      <c r="L106" s="250">
        <f>+ROUND(+SUM(L104:L105),0)</f>
        <v>0</v>
      </c>
      <c r="M106" s="108"/>
      <c r="N106" s="251">
        <f>+ROUND(+SUM(N104:N105),0)</f>
        <v>0</v>
      </c>
      <c r="O106" s="110"/>
      <c r="P106" s="249">
        <f>+ROUND(+SUM(P104:P105),0)</f>
        <v>0</v>
      </c>
      <c r="Q106" s="250">
        <f>+ROUND(+SUM(Q104:Q105),0)</f>
        <v>0</v>
      </c>
      <c r="R106" s="52"/>
      <c r="S106" s="157" t="s">
        <v>185</v>
      </c>
      <c r="T106" s="158"/>
      <c r="U106" s="159"/>
      <c r="V106" s="89"/>
      <c r="W106" s="12"/>
      <c r="X106" s="12"/>
      <c r="Y106" s="12"/>
      <c r="Z106" s="12"/>
    </row>
    <row r="107" spans="1:26" s="13" customFormat="1" ht="15.75">
      <c r="A107" s="102"/>
      <c r="B107" s="111" t="s">
        <v>186</v>
      </c>
      <c r="C107" s="112"/>
      <c r="D107" s="113"/>
      <c r="E107" s="17"/>
      <c r="F107" s="106"/>
      <c r="G107" s="107"/>
      <c r="H107" s="17"/>
      <c r="I107" s="106"/>
      <c r="J107" s="107"/>
      <c r="K107" s="108"/>
      <c r="L107" s="107"/>
      <c r="M107" s="108"/>
      <c r="N107" s="160"/>
      <c r="O107" s="110"/>
      <c r="P107" s="106"/>
      <c r="Q107" s="107"/>
      <c r="R107" s="52"/>
      <c r="S107" s="328" t="s">
        <v>186</v>
      </c>
      <c r="T107" s="329"/>
      <c r="U107" s="330"/>
      <c r="V107" s="89"/>
      <c r="W107" s="12"/>
      <c r="X107" s="12"/>
      <c r="Y107" s="12"/>
      <c r="Z107" s="12"/>
    </row>
    <row r="108" spans="1:26" s="13" customFormat="1" ht="15.75">
      <c r="A108" s="102"/>
      <c r="B108" s="117" t="s">
        <v>187</v>
      </c>
      <c r="C108" s="118"/>
      <c r="D108" s="119"/>
      <c r="E108" s="17"/>
      <c r="F108" s="120">
        <f>+IF($P$2=0,$P108,0)</f>
        <v>0</v>
      </c>
      <c r="G108" s="121">
        <f>+IF($P$2=0,$Q108,0)</f>
        <v>0</v>
      </c>
      <c r="H108" s="17"/>
      <c r="I108" s="120">
        <f>+IF(OR($P$2=98,$P$2=42,$P$2=96,$P$2=97),$P108,0)</f>
        <v>0</v>
      </c>
      <c r="J108" s="121">
        <f>+IF(OR($P$2=98,$P$2=42,$P$2=96,$P$2=97),$Q108,0)</f>
        <v>0</v>
      </c>
      <c r="K108" s="108"/>
      <c r="L108" s="121">
        <f>+IF($P$2=33,$Q108,0)</f>
        <v>0</v>
      </c>
      <c r="M108" s="108"/>
      <c r="N108" s="122">
        <f>+ROUND(+G108+J108+L108,0)</f>
        <v>0</v>
      </c>
      <c r="O108" s="110"/>
      <c r="P108" s="120">
        <f>+ROUND([1]OTCHET!E482+[1]OTCHET!E483+[1]OTCHET!E486+[1]OTCHET!E487+[1]OTCHET!E490+[1]OTCHET!E491+[1]OTCHET!E495+[1]OTCHET!E504+[1]OTCHET!E505+[1]OTCHET!E508+[1]OTCHET!E509,0)</f>
        <v>0</v>
      </c>
      <c r="Q108" s="121">
        <f>+ROUND([1]OTCHET!L482+[1]OTCHET!L483+[1]OTCHET!L486+[1]OTCHET!L487+[1]OTCHET!L490+[1]OTCHET!L491+[1]OTCHET!L495+[1]OTCHET!L504+[1]OTCHET!L505+[1]OTCHET!L508+[1]OTCHET!L509,0)</f>
        <v>0</v>
      </c>
      <c r="R108" s="52"/>
      <c r="S108" s="331" t="s">
        <v>188</v>
      </c>
      <c r="T108" s="332"/>
      <c r="U108" s="333"/>
      <c r="V108" s="89"/>
      <c r="W108" s="12"/>
      <c r="X108" s="12"/>
      <c r="Y108" s="12"/>
      <c r="Z108" s="12"/>
    </row>
    <row r="109" spans="1:26" s="13" customFormat="1" ht="15.75">
      <c r="A109" s="102"/>
      <c r="B109" s="144" t="s">
        <v>189</v>
      </c>
      <c r="C109" s="145"/>
      <c r="D109" s="146"/>
      <c r="E109" s="17"/>
      <c r="F109" s="147">
        <f>+IF($P$2=0,$P109,0)</f>
        <v>0</v>
      </c>
      <c r="G109" s="148">
        <f>+IF($P$2=0,$Q109,0)</f>
        <v>0</v>
      </c>
      <c r="H109" s="17"/>
      <c r="I109" s="147">
        <f>+IF(OR($P$2=98,$P$2=42,$P$2=96,$P$2=97),$P109,0)</f>
        <v>0</v>
      </c>
      <c r="J109" s="148">
        <f>+IF(OR($P$2=98,$P$2=42,$P$2=96,$P$2=97),$Q109,0)</f>
        <v>0</v>
      </c>
      <c r="K109" s="108"/>
      <c r="L109" s="148">
        <f>+IF($P$2=33,$Q109,0)</f>
        <v>0</v>
      </c>
      <c r="M109" s="108"/>
      <c r="N109" s="149">
        <f>+ROUND(+G109+J109+L109,0)</f>
        <v>0</v>
      </c>
      <c r="O109" s="110"/>
      <c r="P109" s="147">
        <f>+ROUND([1]OTCHET!E484+[1]OTCHET!E485+[1]OTCHET!E488+[1]OTCHET!E489+[1]OTCHET!E492+[1]OTCHET!E493+[1]OTCHET!E496+[1]OTCHET!E506+[1]OTCHET!E507+[1]OTCHET!E510+[1]OTCHET!E511+IF(+[1]OTCHET!E494&lt;0,+[1]OTCHET!E494,0),0)</f>
        <v>0</v>
      </c>
      <c r="Q109" s="148">
        <f>+ROUND([1]OTCHET!L484+[1]OTCHET!L485+[1]OTCHET!L488+[1]OTCHET!L489+[1]OTCHET!L492+[1]OTCHET!L493+[1]OTCHET!L496+[1]OTCHET!L506+[1]OTCHET!L507+[1]OTCHET!L510+[1]OTCHET!L511+IF(+[1]OTCHET!L494&lt;0,+[1]OTCHET!L494,0),0)</f>
        <v>0</v>
      </c>
      <c r="R109" s="52"/>
      <c r="S109" s="334" t="s">
        <v>190</v>
      </c>
      <c r="T109" s="335"/>
      <c r="U109" s="336"/>
      <c r="V109" s="89"/>
      <c r="W109" s="12"/>
      <c r="X109" s="12"/>
      <c r="Y109" s="12"/>
      <c r="Z109" s="12"/>
    </row>
    <row r="110" spans="1:26" s="13" customFormat="1" ht="15.75">
      <c r="A110" s="102"/>
      <c r="B110" s="246" t="s">
        <v>191</v>
      </c>
      <c r="C110" s="247"/>
      <c r="D110" s="248"/>
      <c r="E110" s="17"/>
      <c r="F110" s="249">
        <f>+ROUND(+SUM(F108:F109),0)</f>
        <v>0</v>
      </c>
      <c r="G110" s="250">
        <f>+ROUND(+SUM(G108:G109),0)</f>
        <v>0</v>
      </c>
      <c r="H110" s="17"/>
      <c r="I110" s="249">
        <f>+ROUND(+SUM(I108:I109),0)</f>
        <v>0</v>
      </c>
      <c r="J110" s="250">
        <f>+ROUND(+SUM(J108:J109),0)</f>
        <v>0</v>
      </c>
      <c r="K110" s="108"/>
      <c r="L110" s="250">
        <f>+ROUND(+SUM(L108:L109),0)</f>
        <v>0</v>
      </c>
      <c r="M110" s="108"/>
      <c r="N110" s="251">
        <f>+ROUND(+SUM(N108:N109),0)</f>
        <v>0</v>
      </c>
      <c r="O110" s="110"/>
      <c r="P110" s="249">
        <f>+ROUND(+SUM(P108:P109),0)</f>
        <v>0</v>
      </c>
      <c r="Q110" s="250">
        <f>+ROUND(+SUM(Q108:Q109),0)</f>
        <v>0</v>
      </c>
      <c r="R110" s="52"/>
      <c r="S110" s="157" t="s">
        <v>192</v>
      </c>
      <c r="T110" s="158"/>
      <c r="U110" s="159"/>
      <c r="V110" s="89"/>
      <c r="W110" s="12"/>
      <c r="X110" s="12"/>
      <c r="Y110" s="12"/>
      <c r="Z110" s="12"/>
    </row>
    <row r="111" spans="1:26" s="13" customFormat="1" ht="15.75">
      <c r="A111" s="102"/>
      <c r="B111" s="111" t="s">
        <v>193</v>
      </c>
      <c r="C111" s="112"/>
      <c r="D111" s="113"/>
      <c r="E111" s="17"/>
      <c r="F111" s="106"/>
      <c r="G111" s="107"/>
      <c r="H111" s="17"/>
      <c r="I111" s="106"/>
      <c r="J111" s="107"/>
      <c r="K111" s="108"/>
      <c r="L111" s="107"/>
      <c r="M111" s="108"/>
      <c r="N111" s="160"/>
      <c r="O111" s="110"/>
      <c r="P111" s="106"/>
      <c r="Q111" s="107"/>
      <c r="R111" s="52"/>
      <c r="S111" s="328" t="s">
        <v>193</v>
      </c>
      <c r="T111" s="329"/>
      <c r="U111" s="330"/>
      <c r="V111" s="89"/>
      <c r="W111" s="12"/>
      <c r="X111" s="12"/>
      <c r="Y111" s="12"/>
      <c r="Z111" s="12"/>
    </row>
    <row r="112" spans="1:26" s="13" customFormat="1" ht="15.75">
      <c r="A112" s="102"/>
      <c r="B112" s="117" t="s">
        <v>194</v>
      </c>
      <c r="C112" s="118"/>
      <c r="D112" s="119"/>
      <c r="E112" s="17"/>
      <c r="F112" s="120">
        <f>+IF($P$2=0,$P112,0)</f>
        <v>0</v>
      </c>
      <c r="G112" s="121">
        <f>+IF($P$2=0,$Q112,0)</f>
        <v>0</v>
      </c>
      <c r="H112" s="17"/>
      <c r="I112" s="120">
        <f>+IF(OR($P$2=98,$P$2=42,$P$2=96,$P$2=97),$P112,0)</f>
        <v>0</v>
      </c>
      <c r="J112" s="121">
        <f>+IF(OR($P$2=98,$P$2=42,$P$2=96,$P$2=97),$Q112,0)</f>
        <v>0</v>
      </c>
      <c r="K112" s="108"/>
      <c r="L112" s="121">
        <f>+IF($P$2=33,$Q112,0)</f>
        <v>0</v>
      </c>
      <c r="M112" s="108"/>
      <c r="N112" s="122">
        <f>+ROUND(+G112+J112+L112,0)</f>
        <v>0</v>
      </c>
      <c r="O112" s="110"/>
      <c r="P112" s="120">
        <f>+ROUND([1]OTCHET!E547,0)</f>
        <v>0</v>
      </c>
      <c r="Q112" s="121">
        <f>+ROUND([1]OTCHET!L547,0)</f>
        <v>0</v>
      </c>
      <c r="R112" s="52"/>
      <c r="S112" s="123" t="s">
        <v>195</v>
      </c>
      <c r="T112" s="124"/>
      <c r="U112" s="125"/>
      <c r="V112" s="89"/>
      <c r="W112" s="12"/>
      <c r="X112" s="12"/>
      <c r="Y112" s="12"/>
      <c r="Z112" s="12"/>
    </row>
    <row r="113" spans="1:26" s="13" customFormat="1" ht="15.75">
      <c r="A113" s="102"/>
      <c r="B113" s="144" t="s">
        <v>196</v>
      </c>
      <c r="C113" s="145"/>
      <c r="D113" s="146"/>
      <c r="E113" s="17"/>
      <c r="F113" s="147">
        <f>+IF($P$2=0,$P113,0)</f>
        <v>0</v>
      </c>
      <c r="G113" s="148">
        <f>+IF($P$2=0,$Q113,0)</f>
        <v>0</v>
      </c>
      <c r="H113" s="17"/>
      <c r="I113" s="147">
        <f>+IF(OR($P$2=98,$P$2=42,$P$2=96,$P$2=97),$P113,0)</f>
        <v>0</v>
      </c>
      <c r="J113" s="148">
        <f>+IF(OR($P$2=98,$P$2=42,$P$2=96,$P$2=97),$Q113,0)</f>
        <v>0</v>
      </c>
      <c r="K113" s="108"/>
      <c r="L113" s="148">
        <f>+IF($P$2=33,$Q113,0)</f>
        <v>0</v>
      </c>
      <c r="M113" s="108"/>
      <c r="N113" s="149">
        <f>+ROUND(+G113+J113+L113,0)</f>
        <v>0</v>
      </c>
      <c r="O113" s="110"/>
      <c r="P113" s="147">
        <f>+ROUND([1]OTCHET!E548,0)</f>
        <v>0</v>
      </c>
      <c r="Q113" s="148">
        <f>+ROUND([1]OTCHET!L548,0)</f>
        <v>0</v>
      </c>
      <c r="R113" s="52"/>
      <c r="S113" s="132" t="s">
        <v>197</v>
      </c>
      <c r="T113" s="133"/>
      <c r="U113" s="134"/>
      <c r="V113" s="89"/>
      <c r="W113" s="12"/>
      <c r="X113" s="12"/>
      <c r="Y113" s="12"/>
      <c r="Z113" s="12"/>
    </row>
    <row r="114" spans="1:26" s="13" customFormat="1" ht="15.75">
      <c r="A114" s="102"/>
      <c r="B114" s="246" t="s">
        <v>198</v>
      </c>
      <c r="C114" s="247"/>
      <c r="D114" s="248"/>
      <c r="E114" s="17"/>
      <c r="F114" s="249">
        <f>+ROUND(+SUM(F112:F113),0)</f>
        <v>0</v>
      </c>
      <c r="G114" s="250">
        <f>+ROUND(+SUM(G112:G113),0)</f>
        <v>0</v>
      </c>
      <c r="H114" s="17"/>
      <c r="I114" s="249">
        <f>+ROUND(+SUM(I112:I113),0)</f>
        <v>0</v>
      </c>
      <c r="J114" s="250">
        <f>+ROUND(+SUM(J112:J113),0)</f>
        <v>0</v>
      </c>
      <c r="K114" s="108"/>
      <c r="L114" s="250">
        <f>+ROUND(+SUM(L112:L113),0)</f>
        <v>0</v>
      </c>
      <c r="M114" s="108"/>
      <c r="N114" s="251">
        <f>+ROUND(+SUM(N112:N113),0)</f>
        <v>0</v>
      </c>
      <c r="O114" s="110"/>
      <c r="P114" s="249">
        <f>+ROUND(+SUM(P112:P113),0)</f>
        <v>0</v>
      </c>
      <c r="Q114" s="250">
        <f>+ROUND(+SUM(Q112:Q113),0)</f>
        <v>0</v>
      </c>
      <c r="R114" s="52"/>
      <c r="S114" s="157" t="s">
        <v>199</v>
      </c>
      <c r="T114" s="158"/>
      <c r="U114" s="159"/>
      <c r="V114" s="89"/>
      <c r="W114" s="12"/>
      <c r="X114" s="12"/>
      <c r="Y114" s="12"/>
      <c r="Z114" s="12"/>
    </row>
    <row r="115" spans="1:26" s="13" customFormat="1" ht="15.75">
      <c r="A115" s="102"/>
      <c r="B115" s="111" t="s">
        <v>200</v>
      </c>
      <c r="C115" s="112"/>
      <c r="D115" s="113"/>
      <c r="E115" s="245"/>
      <c r="F115" s="114"/>
      <c r="G115" s="115"/>
      <c r="H115" s="17"/>
      <c r="I115" s="114"/>
      <c r="J115" s="115"/>
      <c r="K115" s="108"/>
      <c r="L115" s="115"/>
      <c r="M115" s="108"/>
      <c r="N115" s="166"/>
      <c r="O115" s="110"/>
      <c r="P115" s="114"/>
      <c r="Q115" s="115"/>
      <c r="R115" s="52"/>
      <c r="S115" s="328" t="s">
        <v>200</v>
      </c>
      <c r="T115" s="329"/>
      <c r="U115" s="330"/>
      <c r="V115" s="89"/>
      <c r="W115" s="12"/>
      <c r="X115" s="12"/>
      <c r="Y115" s="12"/>
      <c r="Z115" s="12"/>
    </row>
    <row r="116" spans="1:26" s="13" customFormat="1" ht="15.75">
      <c r="A116" s="102"/>
      <c r="B116" s="117" t="s">
        <v>201</v>
      </c>
      <c r="C116" s="118"/>
      <c r="D116" s="119"/>
      <c r="E116" s="245"/>
      <c r="F116" s="114">
        <f>+IF($P$2=0,$P116,0)</f>
        <v>0</v>
      </c>
      <c r="G116" s="115">
        <f>+IF($P$2=0,$Q116,0)</f>
        <v>0</v>
      </c>
      <c r="H116" s="17"/>
      <c r="I116" s="114">
        <f>+IF(OR($P$2=98,$P$2=42,$P$2=96,$P$2=97),$P116,0)</f>
        <v>0</v>
      </c>
      <c r="J116" s="115">
        <f>+IF(OR($P$2=98,$P$2=42,$P$2=96,$P$2=97),$Q116,0)</f>
        <v>0</v>
      </c>
      <c r="K116" s="108"/>
      <c r="L116" s="115">
        <f>+IF($P$2=33,$Q116,0)</f>
        <v>0</v>
      </c>
      <c r="M116" s="108"/>
      <c r="N116" s="166">
        <f>+ROUND(+G116+J116+L116,0)</f>
        <v>0</v>
      </c>
      <c r="O116" s="110"/>
      <c r="P116" s="114">
        <f>+ROUND([1]OTCHET!E545+[1]OTCHET!E546+[1]OTCHET!E562+[1]OTCHET!E563,0)</f>
        <v>0</v>
      </c>
      <c r="Q116" s="115">
        <f>+ROUND([1]OTCHET!L545+[1]OTCHET!L546+[1]OTCHET!L562+[1]OTCHET!L563,0)</f>
        <v>0</v>
      </c>
      <c r="R116" s="52"/>
      <c r="S116" s="123" t="s">
        <v>202</v>
      </c>
      <c r="T116" s="124"/>
      <c r="U116" s="125"/>
      <c r="V116" s="89"/>
      <c r="W116" s="12"/>
      <c r="X116" s="12"/>
      <c r="Y116" s="12"/>
      <c r="Z116" s="12"/>
    </row>
    <row r="117" spans="1:26" s="13" customFormat="1" ht="15.75">
      <c r="A117" s="102"/>
      <c r="B117" s="144" t="s">
        <v>203</v>
      </c>
      <c r="C117" s="145"/>
      <c r="D117" s="146"/>
      <c r="E117" s="17"/>
      <c r="F117" s="147">
        <f>+IF($P$2=0,$P117,0)</f>
        <v>0</v>
      </c>
      <c r="G117" s="148">
        <f>+IF($P$2=0,$Q117,0)</f>
        <v>0</v>
      </c>
      <c r="H117" s="17"/>
      <c r="I117" s="147">
        <f>+IF(OR($P$2=98,$P$2=42,$P$2=96,$P$2=97),$P117,0)</f>
        <v>0</v>
      </c>
      <c r="J117" s="148">
        <f>+IF(OR($P$2=98,$P$2=42,$P$2=96,$P$2=97),$Q117,0)</f>
        <v>0</v>
      </c>
      <c r="K117" s="108"/>
      <c r="L117" s="148">
        <f>+IF($P$2=33,$Q117,0)</f>
        <v>0</v>
      </c>
      <c r="M117" s="108"/>
      <c r="N117" s="149">
        <f>+ROUND(+G117+J117+L117,0)</f>
        <v>0</v>
      </c>
      <c r="O117" s="110"/>
      <c r="P117" s="147">
        <f>+ROUND([1]OTCHET!E559+[1]OTCHET!E561,0)</f>
        <v>0</v>
      </c>
      <c r="Q117" s="148">
        <f>+ROUND([1]OTCHET!L559+[1]OTCHET!L561,0)</f>
        <v>0</v>
      </c>
      <c r="R117" s="52"/>
      <c r="S117" s="132" t="s">
        <v>204</v>
      </c>
      <c r="T117" s="133"/>
      <c r="U117" s="134"/>
      <c r="V117" s="89"/>
      <c r="W117" s="12"/>
      <c r="X117" s="12"/>
      <c r="Y117" s="12"/>
      <c r="Z117" s="12"/>
    </row>
    <row r="118" spans="1:26" s="13" customFormat="1" ht="15.75">
      <c r="A118" s="102"/>
      <c r="B118" s="246" t="s">
        <v>205</v>
      </c>
      <c r="C118" s="247"/>
      <c r="D118" s="248"/>
      <c r="E118" s="17"/>
      <c r="F118" s="249">
        <f>+ROUND(+SUM(F116:F117),0)</f>
        <v>0</v>
      </c>
      <c r="G118" s="250">
        <f>+ROUND(+SUM(G116:G117),0)</f>
        <v>0</v>
      </c>
      <c r="H118" s="17"/>
      <c r="I118" s="249">
        <f>+ROUND(+SUM(I116:I117),0)</f>
        <v>0</v>
      </c>
      <c r="J118" s="250">
        <f>+ROUND(+SUM(J116:J117),0)</f>
        <v>0</v>
      </c>
      <c r="K118" s="108"/>
      <c r="L118" s="250">
        <f>+ROUND(+SUM(L116:L117),0)</f>
        <v>0</v>
      </c>
      <c r="M118" s="108"/>
      <c r="N118" s="251">
        <f>+ROUND(+SUM(N116:N117),0)</f>
        <v>0</v>
      </c>
      <c r="O118" s="110"/>
      <c r="P118" s="249">
        <f>+ROUND(+SUM(P116:P117),0)</f>
        <v>0</v>
      </c>
      <c r="Q118" s="250">
        <f>+ROUND(+SUM(Q116:Q117),0)</f>
        <v>0</v>
      </c>
      <c r="R118" s="52"/>
      <c r="S118" s="157" t="s">
        <v>206</v>
      </c>
      <c r="T118" s="158"/>
      <c r="U118" s="159"/>
      <c r="V118" s="89"/>
      <c r="W118" s="12"/>
      <c r="X118" s="12"/>
      <c r="Y118" s="12"/>
      <c r="Z118" s="12"/>
    </row>
    <row r="119" spans="1:26" s="13" customFormat="1" ht="8.25" customHeight="1">
      <c r="A119" s="102"/>
      <c r="B119" s="264"/>
      <c r="C119" s="265"/>
      <c r="D119" s="266"/>
      <c r="E119" s="17"/>
      <c r="F119" s="147"/>
      <c r="G119" s="148"/>
      <c r="H119" s="17"/>
      <c r="I119" s="147"/>
      <c r="J119" s="148"/>
      <c r="K119" s="108"/>
      <c r="L119" s="148"/>
      <c r="M119" s="108"/>
      <c r="N119" s="149"/>
      <c r="O119" s="110"/>
      <c r="P119" s="147"/>
      <c r="Q119" s="148"/>
      <c r="R119" s="52"/>
      <c r="S119" s="267"/>
      <c r="T119" s="268"/>
      <c r="U119" s="269"/>
      <c r="V119" s="89"/>
      <c r="W119" s="12"/>
      <c r="X119" s="12"/>
      <c r="Y119" s="12"/>
      <c r="Z119" s="12"/>
    </row>
    <row r="120" spans="1:26" s="13" customFormat="1" ht="16.5" thickBot="1">
      <c r="A120" s="102"/>
      <c r="B120" s="270" t="s">
        <v>207</v>
      </c>
      <c r="C120" s="271"/>
      <c r="D120" s="272"/>
      <c r="E120" s="17"/>
      <c r="F120" s="337">
        <f>+ROUND(F106+F110+F114+F118,0)</f>
        <v>0</v>
      </c>
      <c r="G120" s="275">
        <f>+ROUND(G106+G110+G114+G118,0)</f>
        <v>0</v>
      </c>
      <c r="H120" s="17"/>
      <c r="I120" s="337">
        <f>+ROUND(I106+I110+I114+I118,0)</f>
        <v>0</v>
      </c>
      <c r="J120" s="275">
        <f>+ROUND(J106+J110+J114+J118,0)</f>
        <v>0</v>
      </c>
      <c r="K120" s="108"/>
      <c r="L120" s="275">
        <f>+ROUND(L106+L110+L114+L118,0)</f>
        <v>0</v>
      </c>
      <c r="M120" s="108"/>
      <c r="N120" s="276">
        <f>+ROUND(N106+N110+N114+N118,0)</f>
        <v>0</v>
      </c>
      <c r="O120" s="110"/>
      <c r="P120" s="337">
        <f>+ROUND(P106+P110+P114+P118,0)</f>
        <v>0</v>
      </c>
      <c r="Q120" s="275">
        <f>+ROUND(Q106+Q110+Q114+Q118,0)</f>
        <v>0</v>
      </c>
      <c r="R120" s="52"/>
      <c r="S120" s="277" t="s">
        <v>208</v>
      </c>
      <c r="T120" s="278"/>
      <c r="U120" s="279"/>
      <c r="V120" s="280"/>
      <c r="W120" s="281"/>
      <c r="X120" s="282"/>
      <c r="Y120" s="281"/>
      <c r="Z120" s="281"/>
    </row>
    <row r="121" spans="1:26" s="13" customFormat="1" ht="15.75">
      <c r="A121" s="102"/>
      <c r="B121" s="103" t="s">
        <v>209</v>
      </c>
      <c r="C121" s="104"/>
      <c r="D121" s="105"/>
      <c r="E121" s="17"/>
      <c r="F121" s="114"/>
      <c r="G121" s="115"/>
      <c r="H121" s="17"/>
      <c r="I121" s="114"/>
      <c r="J121" s="115"/>
      <c r="K121" s="108"/>
      <c r="L121" s="115"/>
      <c r="M121" s="108"/>
      <c r="N121" s="166"/>
      <c r="O121" s="110"/>
      <c r="P121" s="114"/>
      <c r="Q121" s="115"/>
      <c r="R121" s="52"/>
      <c r="S121" s="322" t="s">
        <v>209</v>
      </c>
      <c r="T121" s="323"/>
      <c r="U121" s="324"/>
      <c r="V121" s="89"/>
      <c r="W121" s="12"/>
      <c r="X121" s="12"/>
      <c r="Y121" s="12"/>
      <c r="Z121" s="12"/>
    </row>
    <row r="122" spans="1:26" s="13" customFormat="1" ht="15.75">
      <c r="A122" s="102"/>
      <c r="B122" s="117" t="s">
        <v>210</v>
      </c>
      <c r="C122" s="118"/>
      <c r="D122" s="119"/>
      <c r="E122" s="17"/>
      <c r="F122" s="120">
        <f>+IF($P$2=0,$P122,0)</f>
        <v>0</v>
      </c>
      <c r="G122" s="121">
        <f>+IF($P$2=0,$Q122,0)</f>
        <v>0</v>
      </c>
      <c r="H122" s="17"/>
      <c r="I122" s="120">
        <f>+IF(OR($P$2=98,$P$2=42,$P$2=96,$P$2=97),$P122,0)</f>
        <v>0</v>
      </c>
      <c r="J122" s="121">
        <f>+IF(OR($P$2=98,$P$2=42,$P$2=96,$P$2=97),$Q122,0)</f>
        <v>0</v>
      </c>
      <c r="K122" s="108"/>
      <c r="L122" s="121">
        <f>+IF($P$2=33,$Q122,0)</f>
        <v>0</v>
      </c>
      <c r="M122" s="108"/>
      <c r="N122" s="122">
        <f>+ROUND(+G122+J122+L122,0)</f>
        <v>0</v>
      </c>
      <c r="O122" s="110"/>
      <c r="P122" s="120">
        <f>+ROUND(+SUM([1]OTCHET!E549:E556),0)</f>
        <v>0</v>
      </c>
      <c r="Q122" s="121">
        <f>+ROUND(+SUM([1]OTCHET!L549:L556),0)</f>
        <v>0</v>
      </c>
      <c r="R122" s="52"/>
      <c r="S122" s="123" t="s">
        <v>211</v>
      </c>
      <c r="T122" s="124"/>
      <c r="U122" s="125"/>
      <c r="V122" s="89"/>
      <c r="W122" s="12"/>
      <c r="X122" s="12"/>
      <c r="Y122" s="12"/>
      <c r="Z122" s="12"/>
    </row>
    <row r="123" spans="1:26" s="13" customFormat="1" ht="15.75">
      <c r="A123" s="102"/>
      <c r="B123" s="126" t="s">
        <v>212</v>
      </c>
      <c r="C123" s="127"/>
      <c r="D123" s="128"/>
      <c r="E123" s="17"/>
      <c r="F123" s="147">
        <f>+IF($P$2=0,$P123,0)</f>
        <v>-13099</v>
      </c>
      <c r="G123" s="148">
        <f>+IF($P$2=0,$Q123,0)</f>
        <v>-711</v>
      </c>
      <c r="H123" s="17"/>
      <c r="I123" s="147">
        <f>+IF(OR($P$2=98,$P$2=42,$P$2=96,$P$2=97),$P123,0)</f>
        <v>0</v>
      </c>
      <c r="J123" s="148">
        <f>+IF(OR($P$2=98,$P$2=42,$P$2=96,$P$2=97),$Q123,0)</f>
        <v>0</v>
      </c>
      <c r="K123" s="108"/>
      <c r="L123" s="148">
        <f>+IF($P$2=33,$Q123,0)</f>
        <v>0</v>
      </c>
      <c r="M123" s="108"/>
      <c r="N123" s="149">
        <f>+ROUND(+G123+J123+L123,0)</f>
        <v>-711</v>
      </c>
      <c r="O123" s="110"/>
      <c r="P123" s="147">
        <f>+ROUND([1]OTCHET!E524,0)</f>
        <v>-13099</v>
      </c>
      <c r="Q123" s="148">
        <f>+ROUND([1]OTCHET!L524,0)</f>
        <v>-711</v>
      </c>
      <c r="R123" s="52"/>
      <c r="S123" s="338" t="s">
        <v>213</v>
      </c>
      <c r="T123" s="339"/>
      <c r="U123" s="340"/>
      <c r="V123" s="89"/>
      <c r="W123" s="12"/>
      <c r="X123" s="12"/>
      <c r="Y123" s="12"/>
      <c r="Z123" s="12"/>
    </row>
    <row r="124" spans="1:26" s="13" customFormat="1" ht="15.75">
      <c r="A124" s="102"/>
      <c r="B124" s="126" t="s">
        <v>214</v>
      </c>
      <c r="C124" s="127"/>
      <c r="D124" s="128"/>
      <c r="E124" s="17"/>
      <c r="F124" s="147">
        <f>+IF($P$2=0,$P124,0)</f>
        <v>0</v>
      </c>
      <c r="G124" s="148">
        <f>+IF($P$2=0,$Q124,0)</f>
        <v>0</v>
      </c>
      <c r="H124" s="17"/>
      <c r="I124" s="147">
        <f>+IF(OR($P$2=98,$P$2=42,$P$2=96,$P$2=97),$P124,0)</f>
        <v>0</v>
      </c>
      <c r="J124" s="148">
        <f>+IF(OR($P$2=98,$P$2=42,$P$2=96,$P$2=97),$Q124,0)</f>
        <v>0</v>
      </c>
      <c r="K124" s="108"/>
      <c r="L124" s="148">
        <f>+IF($P$2=33,$Q124,0)</f>
        <v>0</v>
      </c>
      <c r="M124" s="108"/>
      <c r="N124" s="149">
        <f>+ROUND(+G124+J124+L124,0)</f>
        <v>0</v>
      </c>
      <c r="O124" s="110"/>
      <c r="P124" s="147">
        <f>+ROUND(+[1]OTCHET!E521+[1]OTCHET!E531+[1]OTCHET!E557+[1]OTCHET!E564+[1]OTCHET!E565+[1]OTCHET!E579+[1]OTCHET!E591+IF(AND([1]OTCHET!$F$12=9900,+[1]OTCHET!$E$15=0),+[1]OTCHET!E586,0),0)</f>
        <v>0</v>
      </c>
      <c r="Q124" s="148">
        <f>+ROUND(+[1]OTCHET!L521+[1]OTCHET!L531+[1]OTCHET!L557+[1]OTCHET!L564+[1]OTCHET!L565+[1]OTCHET!L579+[1]OTCHET!L591+IF(AND([1]OTCHET!$F$12=9900,+[1]OTCHET!$E$15=0),+[1]OTCHET!L586,0),0)</f>
        <v>0</v>
      </c>
      <c r="R124" s="52"/>
      <c r="S124" s="132" t="s">
        <v>215</v>
      </c>
      <c r="T124" s="133"/>
      <c r="U124" s="134"/>
      <c r="V124" s="89"/>
      <c r="W124" s="12"/>
      <c r="X124" s="12"/>
      <c r="Y124" s="12"/>
      <c r="Z124" s="12"/>
    </row>
    <row r="125" spans="1:26" s="13" customFormat="1" ht="4.5" customHeight="1">
      <c r="A125" s="102"/>
      <c r="B125" s="341" t="s">
        <v>216</v>
      </c>
      <c r="C125" s="342"/>
      <c r="D125" s="343"/>
      <c r="E125" s="17"/>
      <c r="F125" s="344">
        <f>+IF($P$2=0,$P125,0)</f>
        <v>0</v>
      </c>
      <c r="G125" s="345">
        <f>+IF($P$2=0,$Q125,0)</f>
        <v>0</v>
      </c>
      <c r="H125" s="17"/>
      <c r="I125" s="344"/>
      <c r="J125" s="345"/>
      <c r="K125" s="108"/>
      <c r="L125" s="345"/>
      <c r="M125" s="108"/>
      <c r="N125" s="346">
        <f>+ROUND(+G125+J125+L125,0)</f>
        <v>0</v>
      </c>
      <c r="O125" s="110"/>
      <c r="P125" s="344">
        <f>+ROUND(+IF(AND([1]OTCHET!$F$12="9900",+[1]OTCHET!$E$15=0,+([1]OTCHET!E589+[1]OTCHET!E590)&gt;0,+([1]OTCHET!E587+[1]OTCHET!E588)&lt;0),+[1]OTCHET!E586,0),0)</f>
        <v>0</v>
      </c>
      <c r="Q125" s="345">
        <f>+ROUND(+IF(AND([1]OTCHET!$F$12="9900",+[1]OTCHET!$E$15=0,+([1]OTCHET!L589+[1]OTCHET!L590)&gt;=0,+([1]OTCHET!L587+[1]OTCHET!L588)&lt;=0),+[1]OTCHET!L586,0),0)</f>
        <v>0</v>
      </c>
      <c r="R125" s="52"/>
      <c r="S125" s="347" t="s">
        <v>217</v>
      </c>
      <c r="T125" s="348"/>
      <c r="U125" s="349"/>
      <c r="V125" s="89"/>
      <c r="W125" s="12"/>
      <c r="X125" s="12"/>
      <c r="Y125" s="12"/>
      <c r="Z125" s="12"/>
    </row>
    <row r="126" spans="1:26" s="13" customFormat="1" ht="15.75">
      <c r="A126" s="102"/>
      <c r="B126" s="350" t="s">
        <v>218</v>
      </c>
      <c r="C126" s="351"/>
      <c r="D126" s="352"/>
      <c r="E126" s="17"/>
      <c r="F126" s="353"/>
      <c r="G126" s="354"/>
      <c r="H126" s="17"/>
      <c r="I126" s="353"/>
      <c r="J126" s="354"/>
      <c r="K126" s="108"/>
      <c r="L126" s="354"/>
      <c r="M126" s="108"/>
      <c r="N126" s="355">
        <f>+ROUND(+G126+J126+L126,0)</f>
        <v>0</v>
      </c>
      <c r="O126" s="110"/>
      <c r="P126" s="353"/>
      <c r="Q126" s="354"/>
      <c r="R126" s="52"/>
      <c r="S126" s="356" t="s">
        <v>219</v>
      </c>
      <c r="T126" s="357"/>
      <c r="U126" s="358"/>
      <c r="V126" s="89"/>
      <c r="W126" s="12"/>
      <c r="X126" s="12"/>
      <c r="Y126" s="12"/>
      <c r="Z126" s="12"/>
    </row>
    <row r="127" spans="1:26" s="13" customFormat="1" ht="16.5" thickBot="1">
      <c r="A127" s="102"/>
      <c r="B127" s="359" t="s">
        <v>220</v>
      </c>
      <c r="C127" s="284"/>
      <c r="D127" s="285"/>
      <c r="E127" s="17"/>
      <c r="F127" s="286">
        <f>+ROUND(+SUM(F122:F126),0)</f>
        <v>-13099</v>
      </c>
      <c r="G127" s="287">
        <f>+ROUND(+SUM(G122:G126),0)</f>
        <v>-711</v>
      </c>
      <c r="H127" s="17"/>
      <c r="I127" s="286">
        <f>+ROUND(+SUM(I122:I126),0)</f>
        <v>0</v>
      </c>
      <c r="J127" s="287">
        <f>+ROUND(+SUM(J122:J126),0)</f>
        <v>0</v>
      </c>
      <c r="K127" s="108"/>
      <c r="L127" s="287">
        <f>+ROUND(+SUM(L122:L126),0)</f>
        <v>0</v>
      </c>
      <c r="M127" s="108"/>
      <c r="N127" s="288">
        <f>+ROUND(+SUM(N122:N126),0)</f>
        <v>-711</v>
      </c>
      <c r="O127" s="110"/>
      <c r="P127" s="286">
        <f>+ROUND(+SUM(P122:P126),0)</f>
        <v>-13099</v>
      </c>
      <c r="Q127" s="287">
        <f>+ROUND(+SUM(Q122:Q126),0)</f>
        <v>-711</v>
      </c>
      <c r="R127" s="52"/>
      <c r="S127" s="289" t="s">
        <v>221</v>
      </c>
      <c r="T127" s="290"/>
      <c r="U127" s="291"/>
      <c r="V127" s="280"/>
      <c r="W127" s="281"/>
      <c r="X127" s="282"/>
      <c r="Y127" s="281"/>
      <c r="Z127" s="281"/>
    </row>
    <row r="128" spans="1:26" s="13" customFormat="1" ht="15.75">
      <c r="A128" s="102"/>
      <c r="B128" s="103" t="s">
        <v>222</v>
      </c>
      <c r="C128" s="104"/>
      <c r="D128" s="105"/>
      <c r="E128" s="245"/>
      <c r="F128" s="114"/>
      <c r="G128" s="115"/>
      <c r="H128" s="17"/>
      <c r="I128" s="114"/>
      <c r="J128" s="115"/>
      <c r="K128" s="108"/>
      <c r="L128" s="115"/>
      <c r="M128" s="108"/>
      <c r="N128" s="166"/>
      <c r="O128" s="110"/>
      <c r="P128" s="114"/>
      <c r="Q128" s="115"/>
      <c r="R128" s="52"/>
      <c r="S128" s="322" t="s">
        <v>222</v>
      </c>
      <c r="T128" s="323"/>
      <c r="U128" s="324"/>
      <c r="V128" s="89"/>
      <c r="W128" s="12"/>
      <c r="X128" s="12"/>
      <c r="Y128" s="12"/>
      <c r="Z128" s="12"/>
    </row>
    <row r="129" spans="1:26" s="13" customFormat="1" ht="15.75">
      <c r="A129" s="102"/>
      <c r="B129" s="117" t="s">
        <v>223</v>
      </c>
      <c r="C129" s="118"/>
      <c r="D129" s="119"/>
      <c r="E129" s="17"/>
      <c r="F129" s="120">
        <f>+IF($P$2=0,$P129,0)</f>
        <v>0</v>
      </c>
      <c r="G129" s="121">
        <f>+IF($P$2=0,$Q129,0)</f>
        <v>0</v>
      </c>
      <c r="H129" s="17"/>
      <c r="I129" s="120">
        <f>+IF(OR($P$2=98,$P$2=42,$P$2=96,$P$2=97),$P129,0)</f>
        <v>0</v>
      </c>
      <c r="J129" s="121">
        <f>+IF(OR($P$2=98,$P$2=42,$P$2=96,$P$2=97),$Q129,0)</f>
        <v>0</v>
      </c>
      <c r="K129" s="108"/>
      <c r="L129" s="121">
        <f>+IF($P$2=33,$Q129,0)</f>
        <v>0</v>
      </c>
      <c r="M129" s="108"/>
      <c r="N129" s="122">
        <f>+ROUND(+G129+J129+L129,0)</f>
        <v>0</v>
      </c>
      <c r="O129" s="110"/>
      <c r="P129" s="120">
        <f>+ROUND(+SUM([1]OTCHET!E567:E572)+SUM([1]OTCHET!E581:E582)+IF(AND([1]OTCHET!$F$12=9900,+[1]OTCHET!$E$15=0),0,SUM([1]OTCHET!E587:E588)),0)</f>
        <v>0</v>
      </c>
      <c r="Q129" s="121">
        <f>+ROUND(+SUM([1]OTCHET!L567:L572)+SUM([1]OTCHET!L581:L582)+IF(AND([1]OTCHET!$F$12=9900,+[1]OTCHET!$E$15=0),0,SUM([1]OTCHET!L587:L588)),0)</f>
        <v>0</v>
      </c>
      <c r="R129" s="52"/>
      <c r="S129" s="123" t="s">
        <v>224</v>
      </c>
      <c r="T129" s="124"/>
      <c r="U129" s="125"/>
      <c r="V129" s="89"/>
      <c r="W129" s="12"/>
      <c r="X129" s="12"/>
      <c r="Y129" s="12"/>
      <c r="Z129" s="12"/>
    </row>
    <row r="130" spans="1:26" s="13" customFormat="1" ht="15.75">
      <c r="A130" s="102"/>
      <c r="B130" s="126" t="s">
        <v>225</v>
      </c>
      <c r="C130" s="127"/>
      <c r="D130" s="128"/>
      <c r="E130" s="17"/>
      <c r="F130" s="147">
        <f>+IF($P$2=0,$P130,0)</f>
        <v>0</v>
      </c>
      <c r="G130" s="148">
        <f>+IF($P$2=0,$Q130,0)</f>
        <v>0</v>
      </c>
      <c r="H130" s="17"/>
      <c r="I130" s="147">
        <f>+IF(OR($P$2=98,$P$2=42,$P$2=96,$P$2=97),$P130,0)</f>
        <v>0</v>
      </c>
      <c r="J130" s="148">
        <f>+IF(OR($P$2=98,$P$2=42,$P$2=96,$P$2=97),$Q130,0)</f>
        <v>0</v>
      </c>
      <c r="K130" s="108"/>
      <c r="L130" s="148">
        <f>+IF($P$2=33,$Q130,0)</f>
        <v>0</v>
      </c>
      <c r="M130" s="108"/>
      <c r="N130" s="149">
        <f>+ROUND(+G130+J130+L130,0)</f>
        <v>0</v>
      </c>
      <c r="O130" s="110"/>
      <c r="P130" s="147">
        <f>+ROUND([1]OTCHET!E580+[1]OTCHET!E585,0)</f>
        <v>0</v>
      </c>
      <c r="Q130" s="148">
        <f>+ROUND([1]OTCHET!L580+[1]OTCHET!L585,0)</f>
        <v>0</v>
      </c>
      <c r="R130" s="52"/>
      <c r="S130" s="132" t="s">
        <v>226</v>
      </c>
      <c r="T130" s="133"/>
      <c r="U130" s="134"/>
      <c r="V130" s="89"/>
      <c r="W130" s="12"/>
      <c r="X130" s="12"/>
      <c r="Y130" s="12"/>
      <c r="Z130" s="12"/>
    </row>
    <row r="131" spans="1:26" s="13" customFormat="1" ht="15.75">
      <c r="A131" s="102"/>
      <c r="B131" s="360" t="s">
        <v>227</v>
      </c>
      <c r="C131" s="361"/>
      <c r="D131" s="362"/>
      <c r="E131" s="17"/>
      <c r="F131" s="147">
        <f>+IF($P$2=0,$P131,0)</f>
        <v>0</v>
      </c>
      <c r="G131" s="148">
        <f>+IF($P$2=0,$Q131,0)</f>
        <v>139575</v>
      </c>
      <c r="H131" s="17"/>
      <c r="I131" s="147">
        <f>+IF(OR($P$2=98,$P$2=42,$P$2=96,$P$2=97),$P131,0)</f>
        <v>0</v>
      </c>
      <c r="J131" s="148">
        <f>+IF(OR($P$2=98,$P$2=42,$P$2=96,$P$2=97),$Q131,0)</f>
        <v>0</v>
      </c>
      <c r="K131" s="108"/>
      <c r="L131" s="148">
        <f>+IF($P$2=33,$Q131,0)</f>
        <v>0</v>
      </c>
      <c r="M131" s="108"/>
      <c r="N131" s="149">
        <f>+ROUND(+G131+J131+L131,0)</f>
        <v>139575</v>
      </c>
      <c r="O131" s="110"/>
      <c r="P131" s="147">
        <f>+ROUND(-SUM([1]OTCHET!E573:E578)-SUM([1]OTCHET!E583:E584)-IF(AND([1]OTCHET!$F$12=9900,+[1]OTCHET!$E$15=0),0,SUM([1]OTCHET!E589:E590)),0)</f>
        <v>0</v>
      </c>
      <c r="Q131" s="148">
        <f>+ROUND(-SUM([1]OTCHET!L573:L578)-SUM([1]OTCHET!L583:L584)-IF(AND([1]OTCHET!$F$12=9900,+[1]OTCHET!$E$15=0),0,SUM([1]OTCHET!L589:L590)),0)</f>
        <v>139575</v>
      </c>
      <c r="R131" s="52"/>
      <c r="S131" s="363" t="s">
        <v>228</v>
      </c>
      <c r="T131" s="364"/>
      <c r="U131" s="365"/>
      <c r="V131" s="89"/>
      <c r="W131" s="12"/>
      <c r="X131" s="12"/>
      <c r="Y131" s="12"/>
      <c r="Z131" s="12"/>
    </row>
    <row r="132" spans="1:26" s="13" customFormat="1" ht="16.5" thickBot="1">
      <c r="A132" s="102"/>
      <c r="B132" s="366" t="s">
        <v>229</v>
      </c>
      <c r="C132" s="367"/>
      <c r="D132" s="368"/>
      <c r="E132" s="17"/>
      <c r="F132" s="369">
        <f>+ROUND(+F131-F129-F130,0)</f>
        <v>0</v>
      </c>
      <c r="G132" s="370">
        <f>+ROUND(+G131-G129-G130,0)</f>
        <v>139575</v>
      </c>
      <c r="H132" s="17"/>
      <c r="I132" s="369">
        <f>+ROUND(+I131-I129-I130,0)</f>
        <v>0</v>
      </c>
      <c r="J132" s="370">
        <f>+ROUND(+J131-J129-J130,0)</f>
        <v>0</v>
      </c>
      <c r="K132" s="108"/>
      <c r="L132" s="370">
        <f>+ROUND(+L131-L129-L130,0)</f>
        <v>0</v>
      </c>
      <c r="M132" s="108"/>
      <c r="N132" s="371">
        <f>+ROUND(+N131-N129-N130,0)</f>
        <v>139575</v>
      </c>
      <c r="O132" s="110"/>
      <c r="P132" s="369">
        <f>+ROUND(+P131-P129-P130,0)</f>
        <v>0</v>
      </c>
      <c r="Q132" s="370">
        <f>+ROUND(+Q131-Q129-Q130,0)</f>
        <v>139575</v>
      </c>
      <c r="R132" s="52"/>
      <c r="S132" s="372" t="s">
        <v>230</v>
      </c>
      <c r="T132" s="373"/>
      <c r="U132" s="374"/>
      <c r="V132" s="280"/>
      <c r="W132" s="281"/>
      <c r="X132" s="282"/>
      <c r="Y132" s="281"/>
      <c r="Z132" s="281"/>
    </row>
    <row r="133" spans="1:26" s="13" customFormat="1" ht="16.5" customHeight="1" thickTop="1">
      <c r="A133" s="3"/>
      <c r="B133" s="375">
        <f>+IF(+SUM(F133:N133)=0,0,"Контрола: дефицит/излишък = финансиране с обратен знак (Г. + Д. = 0)")</f>
        <v>0</v>
      </c>
      <c r="C133" s="375"/>
      <c r="D133" s="375"/>
      <c r="E133" s="17"/>
      <c r="F133" s="376">
        <f>+ROUND(F83,0)+ROUND(F84,0)</f>
        <v>0</v>
      </c>
      <c r="G133" s="376">
        <f>+ROUND(G83,0)+ROUND(G84,0)</f>
        <v>0</v>
      </c>
      <c r="H133" s="17"/>
      <c r="I133" s="376">
        <f>+ROUND(I83,0)+ROUND(I84,0)</f>
        <v>0</v>
      </c>
      <c r="J133" s="376">
        <f>+ROUND(J83,0)+ROUND(J84,0)</f>
        <v>0</v>
      </c>
      <c r="K133" s="17"/>
      <c r="L133" s="376">
        <f>+ROUND(L83,0)+ROUND(L84,0)</f>
        <v>0</v>
      </c>
      <c r="M133" s="17"/>
      <c r="N133" s="377">
        <f>+ROUND(N83,0)+ROUND(N84,0)</f>
        <v>0</v>
      </c>
      <c r="O133" s="378"/>
      <c r="P133" s="379">
        <f>+ROUND(P83,0)+ROUND(P84,0)</f>
        <v>0</v>
      </c>
      <c r="Q133" s="379">
        <f>+ROUND(Q83,0)+ROUND(Q84,0)</f>
        <v>0</v>
      </c>
      <c r="R133" s="52"/>
      <c r="S133" s="380"/>
      <c r="T133" s="380"/>
      <c r="U133" s="380"/>
      <c r="V133" s="280"/>
      <c r="W133" s="281"/>
      <c r="X133" s="282"/>
      <c r="Y133" s="281"/>
      <c r="Z133" s="281"/>
    </row>
    <row r="134" spans="1:26" s="13" customFormat="1" ht="17.25" hidden="1" customHeight="1">
      <c r="A134" s="3"/>
      <c r="B134" s="381" t="s">
        <v>231</v>
      </c>
      <c r="C134" s="382">
        <f>+[1]OTCHET!B605</f>
        <v>44382</v>
      </c>
      <c r="D134" s="298" t="s">
        <v>232</v>
      </c>
      <c r="E134" s="17"/>
      <c r="F134" s="383"/>
      <c r="G134" s="383"/>
      <c r="H134" s="17"/>
      <c r="I134" s="384" t="s">
        <v>233</v>
      </c>
      <c r="J134" s="385"/>
      <c r="K134" s="17"/>
      <c r="L134" s="383"/>
      <c r="M134" s="383"/>
      <c r="N134" s="383"/>
      <c r="O134" s="378"/>
      <c r="P134" s="386"/>
      <c r="Q134" s="386"/>
      <c r="R134" s="387"/>
      <c r="S134" s="388"/>
      <c r="T134" s="388"/>
      <c r="U134" s="388"/>
      <c r="V134" s="389"/>
      <c r="W134" s="281"/>
      <c r="X134" s="282"/>
      <c r="Y134" s="281"/>
      <c r="Z134" s="281"/>
    </row>
    <row r="135" spans="1:26" s="13" customFormat="1" ht="21" hidden="1" customHeight="1">
      <c r="A135" s="3"/>
      <c r="B135" s="381"/>
      <c r="C135" s="298"/>
      <c r="D135" s="298"/>
      <c r="E135" s="17"/>
      <c r="F135" s="390"/>
      <c r="G135" s="390"/>
      <c r="H135" s="17"/>
      <c r="I135" s="384"/>
      <c r="J135" s="385"/>
      <c r="K135" s="17"/>
      <c r="L135" s="390"/>
      <c r="M135" s="390"/>
      <c r="N135" s="390"/>
      <c r="O135" s="378"/>
      <c r="P135" s="391"/>
      <c r="Q135" s="391"/>
      <c r="R135" s="387"/>
      <c r="S135" s="388"/>
      <c r="T135" s="388"/>
      <c r="U135" s="388"/>
      <c r="V135" s="389"/>
      <c r="W135" s="281"/>
      <c r="X135" s="282"/>
      <c r="Y135" s="281"/>
      <c r="Z135" s="281"/>
    </row>
    <row r="136" spans="1:26" s="13" customFormat="1" ht="23.25" customHeight="1" thickBot="1">
      <c r="A136" s="389"/>
      <c r="B136" s="389"/>
      <c r="C136" s="389"/>
      <c r="D136" s="389"/>
      <c r="E136" s="392"/>
      <c r="F136" s="392"/>
      <c r="G136" s="392"/>
      <c r="H136" s="392"/>
      <c r="I136" s="392"/>
      <c r="J136" s="392"/>
      <c r="K136" s="392"/>
      <c r="L136" s="392"/>
      <c r="M136" s="392"/>
      <c r="N136" s="392"/>
      <c r="O136" s="389"/>
      <c r="P136" s="393"/>
      <c r="Q136" s="393"/>
      <c r="R136" s="388"/>
      <c r="S136" s="388"/>
      <c r="T136" s="388"/>
      <c r="U136" s="388"/>
      <c r="V136" s="388"/>
      <c r="X136" s="394"/>
    </row>
    <row r="137" spans="1:26" s="13" customFormat="1" ht="15.75" customHeight="1">
      <c r="A137" s="389"/>
      <c r="B137" s="395" t="s">
        <v>234</v>
      </c>
      <c r="C137" s="396"/>
      <c r="D137" s="397"/>
      <c r="E137" s="392"/>
      <c r="F137" s="398" t="str">
        <f>+IF(+ROUND(F140,2)=0,"O K","НЕРАВНЕНИЕ!")</f>
        <v>O K</v>
      </c>
      <c r="G137" s="399" t="str">
        <f>+IF(+ROUND(G140,2)=0,"O K","НЕРАВНЕНИЕ!")</f>
        <v>O K</v>
      </c>
      <c r="H137" s="400"/>
      <c r="I137" s="401" t="str">
        <f>+IF(+ROUND(I140,2)=0,"O K","НЕРАВНЕНИЕ!")</f>
        <v>O K</v>
      </c>
      <c r="J137" s="402" t="str">
        <f>+IF(+ROUND(J140,2)=0,"O K","НЕРАВНЕНИЕ!")</f>
        <v>O K</v>
      </c>
      <c r="K137" s="403"/>
      <c r="L137" s="404" t="str">
        <f>+IF(+ROUND(L140,2)=0,"O K","НЕРАВНЕНИЕ!")</f>
        <v>O K</v>
      </c>
      <c r="M137" s="405"/>
      <c r="N137" s="406" t="str">
        <f>+IF(+ROUND(N140,2)=0,"O K","НЕРАВНЕНИЕ!")</f>
        <v>O K</v>
      </c>
      <c r="O137" s="389"/>
      <c r="P137" s="407" t="str">
        <f>+IF(+ROUND(P140,2)=0,"O K","НЕРАВНЕНИЕ!")</f>
        <v>O K</v>
      </c>
      <c r="Q137" s="408" t="str">
        <f>+IF(+ROUND(Q140,2)=0,"O K","НЕРАВНЕНИЕ!")</f>
        <v>O K</v>
      </c>
      <c r="R137" s="409"/>
      <c r="S137" s="410"/>
      <c r="T137" s="410"/>
      <c r="U137" s="410"/>
      <c r="V137" s="389"/>
      <c r="X137" s="394"/>
    </row>
    <row r="138" spans="1:26" s="13" customFormat="1" ht="15.75" customHeight="1" thickBot="1">
      <c r="A138" s="389"/>
      <c r="B138" s="411" t="s">
        <v>235</v>
      </c>
      <c r="C138" s="412"/>
      <c r="D138" s="413"/>
      <c r="E138" s="392"/>
      <c r="F138" s="414" t="str">
        <f>+IF(+ROUND(F141,0)=0,"O K","НЕРАВНЕНИЕ!")</f>
        <v>O K</v>
      </c>
      <c r="G138" s="415" t="str">
        <f>+IF(+ROUND(G141,0)=0,"O K","НЕРАВНЕНИЕ!")</f>
        <v>O K</v>
      </c>
      <c r="H138" s="400"/>
      <c r="I138" s="416" t="str">
        <f>+IF(+ROUND(I141,0)=0,"O K","НЕРАВНЕНИЕ!")</f>
        <v>O K</v>
      </c>
      <c r="J138" s="417" t="str">
        <f>+IF(+ROUND(J141,0)=0,"O K","НЕРАВНЕНИЕ!")</f>
        <v>O K</v>
      </c>
      <c r="K138" s="403"/>
      <c r="L138" s="418" t="str">
        <f>+IF(+ROUND(L141,0)=0,"O K","НЕРАВНЕНИЕ!")</f>
        <v>O K</v>
      </c>
      <c r="M138" s="405"/>
      <c r="N138" s="419" t="str">
        <f>+IF(+ROUND(N141,0)=0,"O K","НЕРАВНЕНИЕ!")</f>
        <v>O K</v>
      </c>
      <c r="O138" s="389"/>
      <c r="P138" s="420" t="str">
        <f>+IF(+ROUND(P141,0)=0,"O K","НЕРАВНЕНИЕ!")</f>
        <v>O K</v>
      </c>
      <c r="Q138" s="421" t="str">
        <f>+IF(+ROUND(Q141,0)=0,"O K","НЕРАВНЕНИЕ!")</f>
        <v>O K</v>
      </c>
      <c r="R138" s="409"/>
      <c r="S138" s="410"/>
      <c r="T138" s="410"/>
      <c r="U138" s="410"/>
      <c r="V138" s="389"/>
      <c r="X138" s="394"/>
    </row>
    <row r="139" spans="1:26" s="13" customFormat="1" ht="13.5" thickBot="1">
      <c r="A139" s="389"/>
      <c r="B139" s="389"/>
      <c r="C139" s="389"/>
      <c r="D139" s="389"/>
      <c r="E139" s="392"/>
      <c r="F139" s="405"/>
      <c r="G139" s="405"/>
      <c r="H139" s="405"/>
      <c r="I139" s="422"/>
      <c r="J139" s="405"/>
      <c r="K139" s="405"/>
      <c r="L139" s="422"/>
      <c r="M139" s="405"/>
      <c r="N139" s="405"/>
      <c r="O139" s="389"/>
      <c r="P139" s="393"/>
      <c r="Q139" s="393"/>
      <c r="R139" s="409"/>
      <c r="S139" s="388"/>
      <c r="T139" s="388"/>
      <c r="U139" s="388"/>
      <c r="V139" s="389"/>
      <c r="X139" s="394"/>
    </row>
    <row r="140" spans="1:26" s="13" customFormat="1" ht="15.75">
      <c r="A140" s="389"/>
      <c r="B140" s="395" t="s">
        <v>236</v>
      </c>
      <c r="C140" s="396"/>
      <c r="D140" s="397"/>
      <c r="E140" s="392"/>
      <c r="F140" s="423">
        <f>+ROUND(F83,0)+ROUND(F84,0)</f>
        <v>0</v>
      </c>
      <c r="G140" s="424">
        <f>+ROUND(G83,0)+ROUND(G84,0)</f>
        <v>0</v>
      </c>
      <c r="H140" s="400"/>
      <c r="I140" s="425">
        <f>+ROUND(I83,0)+ROUND(I84,0)</f>
        <v>0</v>
      </c>
      <c r="J140" s="426">
        <f>+ROUND(J83,0)+ROUND(J84,0)</f>
        <v>0</v>
      </c>
      <c r="K140" s="403"/>
      <c r="L140" s="427">
        <f>+ROUND(L83,0)+ROUND(L84,0)</f>
        <v>0</v>
      </c>
      <c r="M140" s="405"/>
      <c r="N140" s="428">
        <f>+ROUND(N83,0)+ROUND(N84,0)</f>
        <v>0</v>
      </c>
      <c r="O140" s="389"/>
      <c r="P140" s="429">
        <f>+ROUND(P83,0)+ROUND(P84,0)</f>
        <v>0</v>
      </c>
      <c r="Q140" s="430">
        <f>+ROUND(Q83,0)+ROUND(Q84,0)</f>
        <v>0</v>
      </c>
      <c r="R140" s="409"/>
      <c r="S140" s="388"/>
      <c r="T140" s="388"/>
      <c r="U140" s="388"/>
      <c r="V140" s="389"/>
      <c r="X140" s="394"/>
    </row>
    <row r="141" spans="1:26" s="13" customFormat="1" ht="16.5" thickBot="1">
      <c r="A141" s="389"/>
      <c r="B141" s="411" t="s">
        <v>237</v>
      </c>
      <c r="C141" s="412"/>
      <c r="D141" s="413"/>
      <c r="E141" s="392"/>
      <c r="F141" s="431">
        <f>SUM(+ROUND(F83,0)+ROUND(F101,0)+ROUND(F120,0)+ROUND(F127,0)+ROUND(F129,0)+ROUND(F130,0))-ROUND(F131,0)</f>
        <v>0</v>
      </c>
      <c r="G141" s="432">
        <f>SUM(+ROUND(G83,0)+ROUND(G101,0)+ROUND(G120,0)+ROUND(G127,0)+ROUND(G129,0)+ROUND(G130,0))-ROUND(G131,0)</f>
        <v>0</v>
      </c>
      <c r="H141" s="400"/>
      <c r="I141" s="433">
        <f>SUM(+ROUND(I83,0)+ROUND(I101,0)+ROUND(I120,0)+ROUND(I127,0)+ROUND(I129,0)+ROUND(I130,0))-ROUND(I131,0)</f>
        <v>0</v>
      </c>
      <c r="J141" s="434">
        <f>SUM(+ROUND(J83,0)+ROUND(J101,0)+ROUND(J120,0)+ROUND(J127,0)+ROUND(J129,0)+ROUND(J130,0))-ROUND(J131,0)</f>
        <v>0</v>
      </c>
      <c r="K141" s="403"/>
      <c r="L141" s="435">
        <f>SUM(+ROUND(L83,0)+ROUND(L101,0)+ROUND(L120,0)+ROUND(L127,0)+ROUND(L129,0)+ROUND(L130,0))-ROUND(L131,0)</f>
        <v>0</v>
      </c>
      <c r="M141" s="405"/>
      <c r="N141" s="436">
        <f>SUM(+ROUND(N83,0)+ROUND(N101,0)+ROUND(N120,0)+ROUND(N127,0)+ROUND(N129,0)+ROUND(N130,0))-ROUND(N131,0)</f>
        <v>0</v>
      </c>
      <c r="O141" s="389"/>
      <c r="P141" s="437">
        <f>SUM(+ROUND(P83,0)+ROUND(P101,0)+ROUND(P120,0)+ROUND(P127,0)+ROUND(P129,0)+ROUND(P130,0))-ROUND(P131,0)</f>
        <v>0</v>
      </c>
      <c r="Q141" s="438">
        <f>SUM(+ROUND(Q83,0)+ROUND(Q101,0)+ROUND(Q120,0)+ROUND(Q127,0)+ROUND(Q129,0)+ROUND(Q130,0))-ROUND(Q131,0)</f>
        <v>0</v>
      </c>
      <c r="R141" s="409"/>
      <c r="S141" s="388"/>
      <c r="T141" s="388"/>
      <c r="U141" s="388"/>
      <c r="V141" s="389"/>
      <c r="X141" s="394"/>
    </row>
    <row r="142" spans="1:26" s="13" customFormat="1" ht="12.75">
      <c r="A142" s="389"/>
      <c r="B142" s="389"/>
      <c r="C142" s="389"/>
      <c r="D142" s="389"/>
      <c r="E142" s="389"/>
      <c r="F142" s="392"/>
      <c r="G142" s="392"/>
      <c r="H142" s="392"/>
      <c r="I142" s="392"/>
      <c r="J142" s="392"/>
      <c r="K142" s="392"/>
      <c r="L142" s="392"/>
      <c r="M142" s="392"/>
      <c r="N142" s="392"/>
      <c r="O142" s="389"/>
      <c r="P142" s="393"/>
      <c r="Q142" s="393"/>
      <c r="R142" s="409"/>
      <c r="S142" s="388"/>
      <c r="T142" s="388"/>
      <c r="U142" s="388"/>
      <c r="V142" s="389"/>
      <c r="X142" s="394"/>
    </row>
    <row r="143" spans="1:26" s="13" customFormat="1" ht="12.75">
      <c r="A143" s="389"/>
      <c r="B143" s="389"/>
      <c r="C143" s="389"/>
      <c r="D143" s="389"/>
      <c r="E143" s="392"/>
      <c r="F143" s="392"/>
      <c r="G143" s="392"/>
      <c r="H143" s="392"/>
      <c r="I143" s="392"/>
      <c r="J143" s="392"/>
      <c r="K143" s="392"/>
      <c r="L143" s="392"/>
      <c r="M143" s="392"/>
      <c r="N143" s="392"/>
      <c r="O143" s="389"/>
      <c r="P143" s="393"/>
      <c r="Q143" s="393"/>
      <c r="R143" s="409"/>
      <c r="S143" s="388"/>
      <c r="T143" s="388"/>
      <c r="U143" s="388"/>
      <c r="V143" s="389"/>
      <c r="X143" s="394"/>
    </row>
    <row r="144" spans="1:26" s="13" customFormat="1" ht="12.75">
      <c r="A144" s="389"/>
      <c r="B144" s="389"/>
      <c r="C144" s="389"/>
      <c r="D144" s="389"/>
      <c r="E144" s="392"/>
      <c r="F144" s="392"/>
      <c r="G144" s="392"/>
      <c r="H144" s="392"/>
      <c r="I144" s="392"/>
      <c r="J144" s="392"/>
      <c r="K144" s="392"/>
      <c r="L144" s="392"/>
      <c r="M144" s="392"/>
      <c r="N144" s="392"/>
      <c r="O144" s="389"/>
      <c r="P144" s="393"/>
      <c r="Q144" s="393"/>
      <c r="R144" s="409"/>
      <c r="S144" s="388"/>
      <c r="T144" s="388"/>
      <c r="U144" s="388"/>
      <c r="V144" s="389"/>
      <c r="X144" s="394"/>
    </row>
    <row r="145" spans="1:24" s="13" customFormat="1" ht="12.75">
      <c r="A145" s="389"/>
      <c r="B145" s="389"/>
      <c r="C145" s="389"/>
      <c r="D145" s="389"/>
      <c r="E145" s="392"/>
      <c r="F145" s="392"/>
      <c r="G145" s="392"/>
      <c r="H145" s="392"/>
      <c r="I145" s="392"/>
      <c r="J145" s="392"/>
      <c r="K145" s="392"/>
      <c r="L145" s="392"/>
      <c r="M145" s="392"/>
      <c r="N145" s="392"/>
      <c r="O145" s="389"/>
      <c r="P145" s="393"/>
      <c r="Q145" s="393"/>
      <c r="R145" s="409"/>
      <c r="S145" s="388"/>
      <c r="T145" s="388"/>
      <c r="U145" s="388"/>
      <c r="V145" s="389"/>
      <c r="X145" s="394"/>
    </row>
    <row r="146" spans="1:24" s="13" customFormat="1" ht="12.75">
      <c r="A146" s="389"/>
      <c r="B146" s="389"/>
      <c r="C146" s="389"/>
      <c r="D146" s="389"/>
      <c r="E146" s="392"/>
      <c r="F146" s="392"/>
      <c r="G146" s="392"/>
      <c r="H146" s="392"/>
      <c r="I146" s="392"/>
      <c r="J146" s="392"/>
      <c r="K146" s="392"/>
      <c r="L146" s="392"/>
      <c r="M146" s="392"/>
      <c r="N146" s="392"/>
      <c r="O146" s="389"/>
      <c r="P146" s="393"/>
      <c r="Q146" s="393"/>
      <c r="R146" s="409"/>
      <c r="S146" s="388"/>
      <c r="T146" s="388"/>
      <c r="U146" s="388"/>
      <c r="V146" s="389"/>
      <c r="X146" s="394"/>
    </row>
    <row r="147" spans="1:24" s="13" customFormat="1" ht="12.75">
      <c r="A147" s="389"/>
      <c r="B147" s="389"/>
      <c r="C147" s="389"/>
      <c r="D147" s="389"/>
      <c r="E147" s="392"/>
      <c r="F147" s="392"/>
      <c r="G147" s="392"/>
      <c r="H147" s="392"/>
      <c r="I147" s="392"/>
      <c r="J147" s="392"/>
      <c r="K147" s="392"/>
      <c r="L147" s="392"/>
      <c r="M147" s="392"/>
      <c r="N147" s="392"/>
      <c r="O147" s="389"/>
      <c r="P147" s="393"/>
      <c r="Q147" s="393"/>
      <c r="R147" s="409"/>
      <c r="S147" s="388"/>
      <c r="T147" s="388"/>
      <c r="U147" s="388"/>
      <c r="V147" s="389"/>
      <c r="X147" s="394"/>
    </row>
    <row r="148" spans="1:24" s="13" customFormat="1" ht="12.75">
      <c r="A148" s="389"/>
      <c r="B148" s="389"/>
      <c r="C148" s="389"/>
      <c r="D148" s="389"/>
      <c r="E148" s="392"/>
      <c r="F148" s="392"/>
      <c r="G148" s="392"/>
      <c r="H148" s="392"/>
      <c r="I148" s="392"/>
      <c r="J148" s="392"/>
      <c r="K148" s="392"/>
      <c r="L148" s="392"/>
      <c r="M148" s="392"/>
      <c r="N148" s="392"/>
      <c r="O148" s="389"/>
      <c r="P148" s="393"/>
      <c r="Q148" s="393"/>
      <c r="R148" s="409"/>
      <c r="S148" s="388"/>
      <c r="T148" s="388"/>
      <c r="U148" s="388"/>
      <c r="V148" s="389"/>
      <c r="X148" s="394"/>
    </row>
    <row r="149" spans="1:24" s="13" customFormat="1" ht="12.75">
      <c r="A149" s="389"/>
      <c r="B149" s="389"/>
      <c r="C149" s="389"/>
      <c r="D149" s="389"/>
      <c r="E149" s="392"/>
      <c r="F149" s="392"/>
      <c r="G149" s="392"/>
      <c r="H149" s="392"/>
      <c r="I149" s="392"/>
      <c r="J149" s="392"/>
      <c r="K149" s="392"/>
      <c r="L149" s="392"/>
      <c r="M149" s="392"/>
      <c r="N149" s="392"/>
      <c r="O149" s="389"/>
      <c r="P149" s="393"/>
      <c r="Q149" s="393"/>
      <c r="R149" s="409"/>
      <c r="S149" s="388"/>
      <c r="T149" s="388"/>
      <c r="U149" s="388"/>
      <c r="V149" s="389"/>
      <c r="X149" s="394"/>
    </row>
    <row r="150" spans="1:24" s="13" customFormat="1" ht="12.75">
      <c r="A150" s="389"/>
      <c r="B150" s="389"/>
      <c r="C150" s="389"/>
      <c r="D150" s="389"/>
      <c r="E150" s="392"/>
      <c r="F150" s="392"/>
      <c r="G150" s="392"/>
      <c r="H150" s="392"/>
      <c r="I150" s="392"/>
      <c r="J150" s="392"/>
      <c r="K150" s="392"/>
      <c r="L150" s="392"/>
      <c r="M150" s="392"/>
      <c r="N150" s="392"/>
      <c r="O150" s="389"/>
      <c r="P150" s="393"/>
      <c r="Q150" s="393"/>
      <c r="R150" s="409"/>
      <c r="S150" s="388"/>
      <c r="T150" s="388"/>
      <c r="U150" s="388"/>
      <c r="V150" s="389"/>
      <c r="X150" s="394"/>
    </row>
    <row r="151" spans="1:24" s="13" customFormat="1" ht="12.75">
      <c r="A151" s="389"/>
      <c r="B151" s="389"/>
      <c r="C151" s="389"/>
      <c r="D151" s="389"/>
      <c r="E151" s="392"/>
      <c r="F151" s="392"/>
      <c r="G151" s="392"/>
      <c r="H151" s="392"/>
      <c r="I151" s="392"/>
      <c r="J151" s="392"/>
      <c r="K151" s="392"/>
      <c r="L151" s="392"/>
      <c r="M151" s="392"/>
      <c r="N151" s="392"/>
      <c r="O151" s="389"/>
      <c r="P151" s="393"/>
      <c r="Q151" s="393"/>
      <c r="R151" s="409"/>
      <c r="S151" s="388"/>
      <c r="T151" s="388"/>
      <c r="U151" s="388"/>
      <c r="V151" s="389"/>
      <c r="X151" s="394"/>
    </row>
    <row r="152" spans="1:24" s="13" customFormat="1" ht="12.75">
      <c r="A152" s="389"/>
      <c r="B152" s="389"/>
      <c r="C152" s="389"/>
      <c r="D152" s="389"/>
      <c r="E152" s="392"/>
      <c r="F152" s="392"/>
      <c r="G152" s="392"/>
      <c r="H152" s="392"/>
      <c r="I152" s="392"/>
      <c r="J152" s="392"/>
      <c r="K152" s="392"/>
      <c r="L152" s="392"/>
      <c r="M152" s="392"/>
      <c r="N152" s="392"/>
      <c r="O152" s="389"/>
      <c r="P152" s="393"/>
      <c r="Q152" s="393"/>
      <c r="R152" s="409"/>
      <c r="S152" s="388"/>
      <c r="T152" s="388"/>
      <c r="U152" s="388"/>
      <c r="V152" s="389"/>
      <c r="X152" s="394"/>
    </row>
    <row r="153" spans="1:24" s="13" customFormat="1" ht="12.75">
      <c r="A153" s="389"/>
      <c r="B153" s="389"/>
      <c r="C153" s="389"/>
      <c r="D153" s="389"/>
      <c r="E153" s="392"/>
      <c r="F153" s="392"/>
      <c r="G153" s="392"/>
      <c r="H153" s="392"/>
      <c r="I153" s="392"/>
      <c r="J153" s="392"/>
      <c r="K153" s="392"/>
      <c r="L153" s="392"/>
      <c r="M153" s="392"/>
      <c r="N153" s="392"/>
      <c r="O153" s="389"/>
      <c r="P153" s="393"/>
      <c r="Q153" s="393"/>
      <c r="R153" s="409"/>
      <c r="S153" s="388"/>
      <c r="T153" s="388"/>
      <c r="U153" s="388"/>
      <c r="V153" s="389"/>
      <c r="X153" s="394"/>
    </row>
    <row r="154" spans="1:24" s="13" customFormat="1" ht="12.75">
      <c r="A154" s="389"/>
      <c r="B154" s="389"/>
      <c r="C154" s="389"/>
      <c r="D154" s="389"/>
      <c r="E154" s="392"/>
      <c r="F154" s="392"/>
      <c r="G154" s="392"/>
      <c r="H154" s="392"/>
      <c r="I154" s="392"/>
      <c r="J154" s="392"/>
      <c r="K154" s="392"/>
      <c r="L154" s="392"/>
      <c r="M154" s="392"/>
      <c r="N154" s="392"/>
      <c r="O154" s="389"/>
      <c r="P154" s="393"/>
      <c r="Q154" s="393"/>
      <c r="R154" s="409"/>
      <c r="S154" s="388"/>
      <c r="T154" s="388"/>
      <c r="U154" s="388"/>
      <c r="V154" s="389"/>
      <c r="X154" s="394"/>
    </row>
    <row r="155" spans="1:24" s="13" customFormat="1" ht="12.75">
      <c r="A155" s="389"/>
      <c r="B155" s="389"/>
      <c r="C155" s="389"/>
      <c r="D155" s="389"/>
      <c r="E155" s="392"/>
      <c r="F155" s="392"/>
      <c r="G155" s="392"/>
      <c r="H155" s="392"/>
      <c r="I155" s="392"/>
      <c r="J155" s="392"/>
      <c r="K155" s="392"/>
      <c r="L155" s="392"/>
      <c r="M155" s="392"/>
      <c r="N155" s="392"/>
      <c r="O155" s="389"/>
      <c r="P155" s="393"/>
      <c r="Q155" s="393"/>
      <c r="R155" s="409"/>
      <c r="S155" s="388"/>
      <c r="T155" s="388"/>
      <c r="U155" s="388"/>
      <c r="V155" s="389"/>
      <c r="X155" s="394"/>
    </row>
    <row r="156" spans="1:24" s="13" customFormat="1" ht="12.75">
      <c r="A156" s="389"/>
      <c r="B156" s="389"/>
      <c r="C156" s="389"/>
      <c r="D156" s="389"/>
      <c r="E156" s="392"/>
      <c r="F156" s="392"/>
      <c r="G156" s="392"/>
      <c r="H156" s="392"/>
      <c r="I156" s="392"/>
      <c r="J156" s="392"/>
      <c r="K156" s="392"/>
      <c r="L156" s="392"/>
      <c r="M156" s="392"/>
      <c r="N156" s="392"/>
      <c r="O156" s="389"/>
      <c r="P156" s="393"/>
      <c r="Q156" s="393"/>
      <c r="R156" s="409"/>
      <c r="S156" s="388"/>
      <c r="T156" s="388"/>
      <c r="U156" s="388"/>
      <c r="V156" s="389"/>
      <c r="X156" s="394"/>
    </row>
    <row r="157" spans="1:24" s="13" customFormat="1" ht="12.75">
      <c r="A157" s="389"/>
      <c r="B157" s="389"/>
      <c r="C157" s="389"/>
      <c r="D157" s="389"/>
      <c r="E157" s="392"/>
      <c r="F157" s="392"/>
      <c r="G157" s="392"/>
      <c r="H157" s="392"/>
      <c r="I157" s="392"/>
      <c r="J157" s="392"/>
      <c r="K157" s="392"/>
      <c r="L157" s="392"/>
      <c r="M157" s="392"/>
      <c r="N157" s="392"/>
      <c r="O157" s="389"/>
      <c r="P157" s="393"/>
      <c r="Q157" s="393"/>
      <c r="R157" s="409"/>
      <c r="S157" s="388"/>
      <c r="T157" s="388"/>
      <c r="U157" s="388"/>
      <c r="V157" s="389"/>
      <c r="X157" s="394"/>
    </row>
    <row r="158" spans="1:24" s="13" customFormat="1" ht="12.75">
      <c r="A158" s="389"/>
      <c r="B158" s="389"/>
      <c r="C158" s="389"/>
      <c r="D158" s="389"/>
      <c r="E158" s="392"/>
      <c r="F158" s="392"/>
      <c r="G158" s="392"/>
      <c r="H158" s="392"/>
      <c r="I158" s="392"/>
      <c r="J158" s="392"/>
      <c r="K158" s="392"/>
      <c r="L158" s="392"/>
      <c r="M158" s="392"/>
      <c r="N158" s="392"/>
      <c r="O158" s="389"/>
      <c r="P158" s="393"/>
      <c r="Q158" s="393"/>
      <c r="R158" s="409"/>
      <c r="S158" s="388"/>
      <c r="T158" s="388"/>
      <c r="U158" s="388"/>
      <c r="V158" s="389"/>
      <c r="X158" s="394"/>
    </row>
    <row r="159" spans="1:24" s="13" customFormat="1" ht="12.75">
      <c r="A159" s="389"/>
      <c r="B159" s="389"/>
      <c r="C159" s="389"/>
      <c r="D159" s="389"/>
      <c r="E159" s="392"/>
      <c r="F159" s="392"/>
      <c r="G159" s="392"/>
      <c r="H159" s="392"/>
      <c r="I159" s="392"/>
      <c r="J159" s="392"/>
      <c r="K159" s="392"/>
      <c r="L159" s="392"/>
      <c r="M159" s="392"/>
      <c r="N159" s="392"/>
      <c r="O159" s="389"/>
      <c r="P159" s="393"/>
      <c r="Q159" s="393"/>
      <c r="R159" s="409"/>
      <c r="S159" s="388"/>
      <c r="T159" s="388"/>
      <c r="U159" s="388"/>
      <c r="V159" s="389"/>
      <c r="X159" s="394"/>
    </row>
    <row r="160" spans="1:24" s="13" customFormat="1" ht="12.75">
      <c r="A160" s="389"/>
      <c r="B160" s="389"/>
      <c r="C160" s="389"/>
      <c r="D160" s="389"/>
      <c r="E160" s="392"/>
      <c r="F160" s="392"/>
      <c r="G160" s="392"/>
      <c r="H160" s="392"/>
      <c r="I160" s="392"/>
      <c r="J160" s="392"/>
      <c r="K160" s="392"/>
      <c r="L160" s="392"/>
      <c r="M160" s="392"/>
      <c r="N160" s="392"/>
      <c r="O160" s="389"/>
      <c r="P160" s="393"/>
      <c r="Q160" s="393"/>
      <c r="R160" s="409"/>
      <c r="S160" s="388"/>
      <c r="T160" s="388"/>
      <c r="U160" s="388"/>
      <c r="V160" s="389"/>
      <c r="X160" s="394"/>
    </row>
    <row r="161" spans="1:24" s="13" customFormat="1" ht="12.75">
      <c r="A161" s="389"/>
      <c r="B161" s="389"/>
      <c r="C161" s="389"/>
      <c r="D161" s="389"/>
      <c r="E161" s="392"/>
      <c r="F161" s="392"/>
      <c r="G161" s="392"/>
      <c r="H161" s="392"/>
      <c r="I161" s="392"/>
      <c r="J161" s="392"/>
      <c r="K161" s="392"/>
      <c r="L161" s="392"/>
      <c r="M161" s="392"/>
      <c r="N161" s="392"/>
      <c r="O161" s="389"/>
      <c r="P161" s="393"/>
      <c r="Q161" s="393"/>
      <c r="R161" s="409"/>
      <c r="S161" s="388"/>
      <c r="T161" s="388"/>
      <c r="U161" s="388"/>
      <c r="V161" s="389"/>
      <c r="X161" s="394"/>
    </row>
    <row r="162" spans="1:24" s="13" customFormat="1" ht="12.75">
      <c r="A162" s="389"/>
      <c r="B162" s="389"/>
      <c r="C162" s="389"/>
      <c r="D162" s="389"/>
      <c r="E162" s="392"/>
      <c r="F162" s="392"/>
      <c r="G162" s="392"/>
      <c r="H162" s="392"/>
      <c r="I162" s="392"/>
      <c r="J162" s="392"/>
      <c r="K162" s="392"/>
      <c r="L162" s="392"/>
      <c r="M162" s="392"/>
      <c r="N162" s="392"/>
      <c r="O162" s="389"/>
      <c r="P162" s="393"/>
      <c r="Q162" s="393"/>
      <c r="R162" s="409"/>
      <c r="S162" s="388"/>
      <c r="T162" s="388"/>
      <c r="U162" s="388"/>
      <c r="V162" s="389"/>
      <c r="X162" s="394"/>
    </row>
    <row r="163" spans="1:24" s="13" customFormat="1" ht="12.75">
      <c r="A163" s="389"/>
      <c r="B163" s="389"/>
      <c r="C163" s="389"/>
      <c r="D163" s="389"/>
      <c r="E163" s="392"/>
      <c r="F163" s="392"/>
      <c r="G163" s="392"/>
      <c r="H163" s="392"/>
      <c r="I163" s="392"/>
      <c r="J163" s="392"/>
      <c r="K163" s="392"/>
      <c r="L163" s="392"/>
      <c r="M163" s="392"/>
      <c r="N163" s="392"/>
      <c r="O163" s="389"/>
      <c r="P163" s="393"/>
      <c r="Q163" s="393"/>
      <c r="R163" s="409"/>
      <c r="S163" s="388"/>
      <c r="T163" s="388"/>
      <c r="U163" s="388"/>
      <c r="V163" s="389"/>
      <c r="X163" s="394"/>
    </row>
    <row r="164" spans="1:24" s="13" customFormat="1" ht="12.75">
      <c r="A164" s="389"/>
      <c r="B164" s="389"/>
      <c r="C164" s="389"/>
      <c r="D164" s="389"/>
      <c r="E164" s="392"/>
      <c r="F164" s="392"/>
      <c r="G164" s="392"/>
      <c r="H164" s="392"/>
      <c r="I164" s="392"/>
      <c r="J164" s="392"/>
      <c r="K164" s="392"/>
      <c r="L164" s="392"/>
      <c r="M164" s="392"/>
      <c r="N164" s="392"/>
      <c r="O164" s="389"/>
      <c r="P164" s="393"/>
      <c r="Q164" s="393"/>
      <c r="R164" s="409"/>
      <c r="S164" s="388"/>
      <c r="T164" s="388"/>
      <c r="U164" s="388"/>
      <c r="V164" s="389"/>
      <c r="X164" s="394"/>
    </row>
    <row r="165" spans="1:24" s="13" customFormat="1" ht="12.75">
      <c r="A165" s="389"/>
      <c r="B165" s="389"/>
      <c r="C165" s="389"/>
      <c r="D165" s="389"/>
      <c r="E165" s="392"/>
      <c r="F165" s="392"/>
      <c r="G165" s="392"/>
      <c r="H165" s="392"/>
      <c r="I165" s="392"/>
      <c r="J165" s="392"/>
      <c r="K165" s="392"/>
      <c r="L165" s="392"/>
      <c r="M165" s="392"/>
      <c r="N165" s="392"/>
      <c r="O165" s="389"/>
      <c r="P165" s="393"/>
      <c r="Q165" s="393"/>
      <c r="R165" s="409"/>
      <c r="S165" s="388"/>
      <c r="T165" s="388"/>
      <c r="U165" s="388"/>
      <c r="V165" s="389"/>
      <c r="X165" s="394"/>
    </row>
    <row r="166" spans="1:24" s="13" customFormat="1" ht="12.75">
      <c r="A166" s="389"/>
      <c r="B166" s="389"/>
      <c r="C166" s="389"/>
      <c r="D166" s="389"/>
      <c r="E166" s="392"/>
      <c r="F166" s="392"/>
      <c r="G166" s="392"/>
      <c r="H166" s="392"/>
      <c r="I166" s="392"/>
      <c r="J166" s="392"/>
      <c r="K166" s="392"/>
      <c r="L166" s="392"/>
      <c r="M166" s="392"/>
      <c r="N166" s="392"/>
      <c r="O166" s="389"/>
      <c r="P166" s="393"/>
      <c r="Q166" s="393"/>
      <c r="R166" s="409"/>
      <c r="S166" s="388"/>
      <c r="T166" s="388"/>
      <c r="U166" s="388"/>
      <c r="V166" s="389"/>
      <c r="X166" s="394"/>
    </row>
    <row r="167" spans="1:24" s="13" customFormat="1" ht="12.75">
      <c r="A167" s="389"/>
      <c r="B167" s="389"/>
      <c r="C167" s="389"/>
      <c r="D167" s="389"/>
      <c r="E167" s="392"/>
      <c r="F167" s="392"/>
      <c r="G167" s="392"/>
      <c r="H167" s="392"/>
      <c r="I167" s="392"/>
      <c r="J167" s="392"/>
      <c r="K167" s="392"/>
      <c r="L167" s="392"/>
      <c r="M167" s="392"/>
      <c r="N167" s="392"/>
      <c r="O167" s="389"/>
      <c r="P167" s="393"/>
      <c r="Q167" s="393"/>
      <c r="R167" s="409"/>
      <c r="S167" s="388"/>
      <c r="T167" s="388"/>
      <c r="U167" s="388"/>
      <c r="V167" s="389"/>
      <c r="X167" s="394"/>
    </row>
    <row r="168" spans="1:24" s="13" customFormat="1" ht="12.75">
      <c r="A168" s="389"/>
      <c r="B168" s="389"/>
      <c r="C168" s="389"/>
      <c r="D168" s="389"/>
      <c r="E168" s="392"/>
      <c r="F168" s="392"/>
      <c r="G168" s="392"/>
      <c r="H168" s="392"/>
      <c r="I168" s="392"/>
      <c r="J168" s="392"/>
      <c r="K168" s="392"/>
      <c r="L168" s="392"/>
      <c r="M168" s="392"/>
      <c r="N168" s="392"/>
      <c r="O168" s="389"/>
      <c r="P168" s="393"/>
      <c r="Q168" s="393"/>
      <c r="R168" s="409"/>
      <c r="S168" s="388"/>
      <c r="T168" s="388"/>
      <c r="U168" s="388"/>
      <c r="V168" s="389"/>
      <c r="X168" s="394"/>
    </row>
    <row r="169" spans="1:24" s="13" customFormat="1" ht="12.75">
      <c r="A169" s="389"/>
      <c r="B169" s="389"/>
      <c r="C169" s="389"/>
      <c r="D169" s="389"/>
      <c r="E169" s="392"/>
      <c r="F169" s="392"/>
      <c r="G169" s="392"/>
      <c r="H169" s="392"/>
      <c r="I169" s="392"/>
      <c r="J169" s="392"/>
      <c r="K169" s="392"/>
      <c r="L169" s="392"/>
      <c r="M169" s="392"/>
      <c r="N169" s="392"/>
      <c r="O169" s="389"/>
      <c r="P169" s="393"/>
      <c r="Q169" s="393"/>
      <c r="R169" s="409"/>
      <c r="S169" s="388"/>
      <c r="T169" s="388"/>
      <c r="U169" s="388"/>
      <c r="V169" s="389"/>
      <c r="X169" s="394"/>
    </row>
    <row r="170" spans="1:24" s="13" customFormat="1" ht="12.75">
      <c r="A170" s="389"/>
      <c r="B170" s="389"/>
      <c r="C170" s="389"/>
      <c r="D170" s="389"/>
      <c r="E170" s="392"/>
      <c r="F170" s="392"/>
      <c r="G170" s="392"/>
      <c r="H170" s="392"/>
      <c r="I170" s="392"/>
      <c r="J170" s="392"/>
      <c r="K170" s="392"/>
      <c r="L170" s="392"/>
      <c r="M170" s="392"/>
      <c r="N170" s="392"/>
      <c r="O170" s="389"/>
      <c r="P170" s="393"/>
      <c r="Q170" s="393"/>
      <c r="R170" s="409"/>
      <c r="S170" s="388"/>
      <c r="T170" s="388"/>
      <c r="U170" s="388"/>
      <c r="V170" s="389"/>
      <c r="X170" s="394"/>
    </row>
    <row r="171" spans="1:24" s="13" customFormat="1" ht="12.75">
      <c r="A171" s="389"/>
      <c r="B171" s="389"/>
      <c r="C171" s="389"/>
      <c r="D171" s="389"/>
      <c r="E171" s="392"/>
      <c r="F171" s="392"/>
      <c r="G171" s="392"/>
      <c r="H171" s="392"/>
      <c r="I171" s="392"/>
      <c r="J171" s="392"/>
      <c r="K171" s="392"/>
      <c r="L171" s="392"/>
      <c r="M171" s="392"/>
      <c r="N171" s="392"/>
      <c r="O171" s="389"/>
      <c r="P171" s="393"/>
      <c r="Q171" s="393"/>
      <c r="R171" s="409"/>
      <c r="S171" s="388"/>
      <c r="T171" s="388"/>
      <c r="U171" s="388"/>
      <c r="V171" s="389"/>
      <c r="X171" s="394"/>
    </row>
    <row r="172" spans="1:24" s="13" customFormat="1" ht="12.75">
      <c r="A172" s="389"/>
      <c r="B172" s="389"/>
      <c r="C172" s="389"/>
      <c r="D172" s="389"/>
      <c r="E172" s="392"/>
      <c r="F172" s="392"/>
      <c r="G172" s="392"/>
      <c r="H172" s="392"/>
      <c r="I172" s="392"/>
      <c r="J172" s="392"/>
      <c r="K172" s="392"/>
      <c r="L172" s="392"/>
      <c r="M172" s="392"/>
      <c r="N172" s="392"/>
      <c r="O172" s="389"/>
      <c r="P172" s="393"/>
      <c r="Q172" s="393"/>
      <c r="R172" s="409"/>
      <c r="S172" s="388"/>
      <c r="T172" s="388"/>
      <c r="U172" s="388"/>
      <c r="V172" s="389"/>
      <c r="X172" s="394"/>
    </row>
    <row r="173" spans="1:24" s="13" customFormat="1" ht="12.75">
      <c r="A173" s="389"/>
      <c r="B173" s="389"/>
      <c r="C173" s="389"/>
      <c r="D173" s="389"/>
      <c r="E173" s="392"/>
      <c r="F173" s="392"/>
      <c r="G173" s="392"/>
      <c r="H173" s="392"/>
      <c r="I173" s="392"/>
      <c r="J173" s="392"/>
      <c r="K173" s="392"/>
      <c r="L173" s="392"/>
      <c r="M173" s="392"/>
      <c r="N173" s="392"/>
      <c r="O173" s="389"/>
      <c r="P173" s="393"/>
      <c r="Q173" s="393"/>
      <c r="R173" s="409"/>
      <c r="S173" s="388"/>
      <c r="T173" s="388"/>
      <c r="U173" s="388"/>
      <c r="V173" s="389"/>
      <c r="X173" s="394"/>
    </row>
    <row r="174" spans="1:24" s="13" customFormat="1" ht="12.75">
      <c r="A174" s="389"/>
      <c r="B174" s="389"/>
      <c r="C174" s="389"/>
      <c r="D174" s="389"/>
      <c r="E174" s="392"/>
      <c r="F174" s="392"/>
      <c r="G174" s="392"/>
      <c r="H174" s="392"/>
      <c r="I174" s="392"/>
      <c r="J174" s="392"/>
      <c r="K174" s="392"/>
      <c r="L174" s="392"/>
      <c r="M174" s="392"/>
      <c r="N174" s="392"/>
      <c r="O174" s="389"/>
      <c r="P174" s="393"/>
      <c r="Q174" s="393"/>
      <c r="R174" s="409"/>
      <c r="S174" s="388"/>
      <c r="T174" s="388"/>
      <c r="U174" s="388"/>
      <c r="V174" s="389"/>
      <c r="X174" s="394"/>
    </row>
    <row r="175" spans="1:24" s="13" customFormat="1" ht="12.75">
      <c r="A175" s="389"/>
      <c r="B175" s="389"/>
      <c r="C175" s="389"/>
      <c r="D175" s="389"/>
      <c r="E175" s="392"/>
      <c r="F175" s="392"/>
      <c r="G175" s="392"/>
      <c r="H175" s="392"/>
      <c r="I175" s="392"/>
      <c r="J175" s="392"/>
      <c r="K175" s="392"/>
      <c r="L175" s="392"/>
      <c r="M175" s="392"/>
      <c r="N175" s="392"/>
      <c r="O175" s="389"/>
      <c r="P175" s="393"/>
      <c r="Q175" s="393"/>
      <c r="R175" s="409"/>
      <c r="S175" s="388"/>
      <c r="T175" s="388"/>
      <c r="U175" s="388"/>
      <c r="V175" s="389"/>
      <c r="X175" s="394"/>
    </row>
    <row r="176" spans="1:24" s="13" customFormat="1" ht="12.75">
      <c r="A176" s="389"/>
      <c r="B176" s="389"/>
      <c r="C176" s="389"/>
      <c r="D176" s="389"/>
      <c r="E176" s="392"/>
      <c r="F176" s="392"/>
      <c r="G176" s="392"/>
      <c r="H176" s="392"/>
      <c r="I176" s="392"/>
      <c r="J176" s="392"/>
      <c r="K176" s="392"/>
      <c r="L176" s="392"/>
      <c r="M176" s="392"/>
      <c r="N176" s="392"/>
      <c r="O176" s="389"/>
      <c r="P176" s="393"/>
      <c r="Q176" s="393"/>
      <c r="R176" s="409"/>
      <c r="S176" s="388"/>
      <c r="T176" s="388"/>
      <c r="U176" s="388"/>
      <c r="V176" s="389"/>
      <c r="X176" s="394"/>
    </row>
    <row r="177" spans="1:24" s="13" customFormat="1" ht="12.75">
      <c r="A177" s="389"/>
      <c r="B177" s="389"/>
      <c r="C177" s="389"/>
      <c r="D177" s="389"/>
      <c r="E177" s="392"/>
      <c r="F177" s="392"/>
      <c r="G177" s="392"/>
      <c r="H177" s="392"/>
      <c r="I177" s="392"/>
      <c r="J177" s="392"/>
      <c r="K177" s="392"/>
      <c r="L177" s="392"/>
      <c r="M177" s="392"/>
      <c r="N177" s="392"/>
      <c r="O177" s="389"/>
      <c r="P177" s="393"/>
      <c r="Q177" s="393"/>
      <c r="R177" s="409"/>
      <c r="S177" s="388"/>
      <c r="T177" s="388"/>
      <c r="U177" s="388"/>
      <c r="V177" s="389"/>
      <c r="X177" s="394"/>
    </row>
    <row r="178" spans="1:24" s="13" customFormat="1" ht="12.75">
      <c r="A178" s="389"/>
      <c r="B178" s="389"/>
      <c r="C178" s="389"/>
      <c r="D178" s="389"/>
      <c r="E178" s="392"/>
      <c r="F178" s="392"/>
      <c r="G178" s="392"/>
      <c r="H178" s="392"/>
      <c r="I178" s="392"/>
      <c r="J178" s="392"/>
      <c r="K178" s="392"/>
      <c r="L178" s="392"/>
      <c r="M178" s="392"/>
      <c r="N178" s="392"/>
      <c r="O178" s="389"/>
      <c r="P178" s="393"/>
      <c r="Q178" s="393"/>
      <c r="R178" s="409"/>
      <c r="S178" s="388"/>
      <c r="T178" s="388"/>
      <c r="U178" s="388"/>
      <c r="V178" s="389"/>
      <c r="X178" s="394"/>
    </row>
    <row r="179" spans="1:24" s="13" customFormat="1" ht="12.75">
      <c r="A179" s="389"/>
      <c r="B179" s="389"/>
      <c r="C179" s="389"/>
      <c r="D179" s="389"/>
      <c r="E179" s="392"/>
      <c r="F179" s="392"/>
      <c r="G179" s="392"/>
      <c r="H179" s="392"/>
      <c r="I179" s="392"/>
      <c r="J179" s="392"/>
      <c r="K179" s="392"/>
      <c r="L179" s="392"/>
      <c r="M179" s="392"/>
      <c r="N179" s="392"/>
      <c r="O179" s="389"/>
      <c r="P179" s="393"/>
      <c r="Q179" s="393"/>
      <c r="R179" s="409"/>
      <c r="S179" s="388"/>
      <c r="T179" s="388"/>
      <c r="U179" s="388"/>
      <c r="V179" s="389"/>
      <c r="X179" s="394"/>
    </row>
    <row r="180" spans="1:24" s="13" customFormat="1" ht="12.75">
      <c r="A180" s="389"/>
      <c r="B180" s="389"/>
      <c r="C180" s="389"/>
      <c r="D180" s="389"/>
      <c r="E180" s="392"/>
      <c r="F180" s="392"/>
      <c r="G180" s="392"/>
      <c r="H180" s="392"/>
      <c r="I180" s="392"/>
      <c r="J180" s="392"/>
      <c r="K180" s="392"/>
      <c r="L180" s="392"/>
      <c r="M180" s="392"/>
      <c r="N180" s="392"/>
      <c r="O180" s="389"/>
      <c r="P180" s="393"/>
      <c r="Q180" s="393"/>
      <c r="R180" s="409"/>
      <c r="S180" s="388"/>
      <c r="T180" s="388"/>
      <c r="U180" s="388"/>
      <c r="V180" s="389"/>
      <c r="X180" s="394"/>
    </row>
    <row r="181" spans="1:24" s="13" customFormat="1" ht="12.75">
      <c r="A181" s="389"/>
      <c r="B181" s="389"/>
      <c r="C181" s="389"/>
      <c r="D181" s="389"/>
      <c r="E181" s="392"/>
      <c r="F181" s="392"/>
      <c r="G181" s="392"/>
      <c r="H181" s="392"/>
      <c r="I181" s="392"/>
      <c r="J181" s="392"/>
      <c r="K181" s="392"/>
      <c r="L181" s="392"/>
      <c r="M181" s="392"/>
      <c r="N181" s="392"/>
      <c r="O181" s="389"/>
      <c r="P181" s="393"/>
      <c r="Q181" s="393"/>
      <c r="R181" s="409"/>
      <c r="S181" s="388"/>
      <c r="T181" s="388"/>
      <c r="U181" s="388"/>
      <c r="V181" s="389"/>
      <c r="X181" s="394"/>
    </row>
    <row r="182" spans="1:24" s="13" customFormat="1" ht="12.75">
      <c r="A182" s="389"/>
      <c r="B182" s="389"/>
      <c r="C182" s="389"/>
      <c r="D182" s="389"/>
      <c r="E182" s="392"/>
      <c r="F182" s="392"/>
      <c r="G182" s="392"/>
      <c r="H182" s="392"/>
      <c r="I182" s="392"/>
      <c r="J182" s="392"/>
      <c r="K182" s="392"/>
      <c r="L182" s="392"/>
      <c r="M182" s="392"/>
      <c r="N182" s="392"/>
      <c r="O182" s="389"/>
      <c r="P182" s="393"/>
      <c r="Q182" s="393"/>
      <c r="R182" s="409"/>
      <c r="S182" s="388"/>
      <c r="T182" s="388"/>
      <c r="U182" s="388"/>
      <c r="V182" s="389"/>
      <c r="X182" s="394"/>
    </row>
    <row r="183" spans="1:24" s="13" customFormat="1" ht="12.75">
      <c r="A183" s="389"/>
      <c r="B183" s="389"/>
      <c r="C183" s="389"/>
      <c r="D183" s="389"/>
      <c r="E183" s="392"/>
      <c r="F183" s="392"/>
      <c r="G183" s="392"/>
      <c r="H183" s="392"/>
      <c r="I183" s="392"/>
      <c r="J183" s="392"/>
      <c r="K183" s="392"/>
      <c r="L183" s="392"/>
      <c r="M183" s="392"/>
      <c r="N183" s="392"/>
      <c r="O183" s="389"/>
      <c r="P183" s="393"/>
      <c r="Q183" s="393"/>
      <c r="R183" s="409"/>
      <c r="S183" s="388"/>
      <c r="T183" s="388"/>
      <c r="U183" s="388"/>
      <c r="V183" s="389"/>
      <c r="X183" s="394"/>
    </row>
    <row r="184" spans="1:24" s="13" customFormat="1" ht="12.75">
      <c r="A184" s="389"/>
      <c r="B184" s="389"/>
      <c r="C184" s="389"/>
      <c r="D184" s="389"/>
      <c r="E184" s="392"/>
      <c r="F184" s="392"/>
      <c r="G184" s="392"/>
      <c r="H184" s="392"/>
      <c r="I184" s="392"/>
      <c r="J184" s="392"/>
      <c r="K184" s="392"/>
      <c r="L184" s="392"/>
      <c r="M184" s="392"/>
      <c r="N184" s="392"/>
      <c r="O184" s="389"/>
      <c r="P184" s="393"/>
      <c r="Q184" s="393"/>
      <c r="R184" s="409"/>
      <c r="S184" s="388"/>
      <c r="T184" s="388"/>
      <c r="U184" s="388"/>
      <c r="V184" s="389"/>
      <c r="X184" s="394"/>
    </row>
    <row r="185" spans="1:24" s="13" customFormat="1" ht="12.75">
      <c r="A185" s="389"/>
      <c r="B185" s="389"/>
      <c r="C185" s="389"/>
      <c r="D185" s="389"/>
      <c r="E185" s="392"/>
      <c r="F185" s="392"/>
      <c r="G185" s="392"/>
      <c r="H185" s="392"/>
      <c r="I185" s="392"/>
      <c r="J185" s="392"/>
      <c r="K185" s="392"/>
      <c r="L185" s="392"/>
      <c r="M185" s="392"/>
      <c r="N185" s="392"/>
      <c r="O185" s="389"/>
      <c r="P185" s="393"/>
      <c r="Q185" s="393"/>
      <c r="R185" s="409"/>
      <c r="S185" s="388"/>
      <c r="T185" s="388"/>
      <c r="U185" s="388"/>
      <c r="V185" s="389"/>
      <c r="X185" s="394"/>
    </row>
    <row r="186" spans="1:24" s="13" customFormat="1" ht="12.75">
      <c r="A186" s="389"/>
      <c r="B186" s="389"/>
      <c r="C186" s="389"/>
      <c r="D186" s="389"/>
      <c r="E186" s="392"/>
      <c r="F186" s="392"/>
      <c r="G186" s="392"/>
      <c r="H186" s="392"/>
      <c r="I186" s="392"/>
      <c r="J186" s="392"/>
      <c r="K186" s="392"/>
      <c r="L186" s="392"/>
      <c r="M186" s="392"/>
      <c r="N186" s="392"/>
      <c r="O186" s="389"/>
      <c r="P186" s="393"/>
      <c r="Q186" s="393"/>
      <c r="R186" s="409"/>
      <c r="S186" s="389"/>
      <c r="T186" s="389"/>
      <c r="U186" s="389"/>
      <c r="V186" s="389"/>
      <c r="X186" s="394"/>
    </row>
    <row r="187" spans="1:24" s="13" customFormat="1" ht="12.75">
      <c r="A187" s="389"/>
      <c r="B187" s="389"/>
      <c r="C187" s="389"/>
      <c r="D187" s="389"/>
      <c r="E187" s="392"/>
      <c r="F187" s="392"/>
      <c r="G187" s="392"/>
      <c r="H187" s="392"/>
      <c r="I187" s="392"/>
      <c r="J187" s="392"/>
      <c r="K187" s="392"/>
      <c r="L187" s="392"/>
      <c r="M187" s="392"/>
      <c r="N187" s="392"/>
      <c r="O187" s="389"/>
      <c r="P187" s="393"/>
      <c r="Q187" s="393"/>
      <c r="R187" s="409"/>
      <c r="S187" s="389"/>
      <c r="T187" s="389"/>
      <c r="U187" s="389"/>
      <c r="V187" s="389"/>
      <c r="X187" s="394"/>
    </row>
    <row r="188" spans="1:24" s="13" customFormat="1" ht="12.75">
      <c r="A188" s="389"/>
      <c r="B188" s="389"/>
      <c r="C188" s="389"/>
      <c r="D188" s="389"/>
      <c r="E188" s="392"/>
      <c r="F188" s="392"/>
      <c r="G188" s="392"/>
      <c r="H188" s="392"/>
      <c r="I188" s="392"/>
      <c r="J188" s="392"/>
      <c r="K188" s="392"/>
      <c r="L188" s="392"/>
      <c r="M188" s="392"/>
      <c r="N188" s="392"/>
      <c r="O188" s="389"/>
      <c r="P188" s="393"/>
      <c r="Q188" s="393"/>
      <c r="R188" s="409"/>
      <c r="S188" s="389"/>
      <c r="T188" s="389"/>
      <c r="U188" s="389"/>
      <c r="V188" s="389"/>
      <c r="X188" s="394"/>
    </row>
    <row r="189" spans="1:24" s="13" customFormat="1" ht="12.75">
      <c r="A189" s="389"/>
      <c r="B189" s="389"/>
      <c r="C189" s="389"/>
      <c r="D189" s="389"/>
      <c r="E189" s="392"/>
      <c r="F189" s="392"/>
      <c r="G189" s="392"/>
      <c r="H189" s="392"/>
      <c r="I189" s="392"/>
      <c r="J189" s="392"/>
      <c r="K189" s="392"/>
      <c r="L189" s="392"/>
      <c r="M189" s="392"/>
      <c r="N189" s="392"/>
      <c r="O189" s="389"/>
      <c r="P189" s="393"/>
      <c r="Q189" s="393"/>
      <c r="R189" s="409"/>
      <c r="S189" s="389"/>
      <c r="T189" s="389"/>
      <c r="U189" s="389"/>
      <c r="V189" s="389"/>
      <c r="X189" s="394"/>
    </row>
    <row r="190" spans="1:24" s="13" customFormat="1" ht="12.75">
      <c r="A190" s="389"/>
      <c r="B190" s="389"/>
      <c r="C190" s="389"/>
      <c r="D190" s="389"/>
      <c r="E190" s="392"/>
      <c r="F190" s="392"/>
      <c r="G190" s="392"/>
      <c r="H190" s="392"/>
      <c r="I190" s="392"/>
      <c r="J190" s="392"/>
      <c r="K190" s="392"/>
      <c r="L190" s="392"/>
      <c r="M190" s="392"/>
      <c r="N190" s="392"/>
      <c r="O190" s="389"/>
      <c r="P190" s="393"/>
      <c r="Q190" s="393"/>
      <c r="R190" s="409"/>
      <c r="S190" s="389"/>
      <c r="T190" s="389"/>
      <c r="U190" s="389"/>
      <c r="V190" s="389"/>
      <c r="X190" s="394"/>
    </row>
    <row r="191" spans="1:24" s="13" customFormat="1" ht="12.75">
      <c r="A191" s="389"/>
      <c r="B191" s="389"/>
      <c r="C191" s="389"/>
      <c r="D191" s="389"/>
      <c r="E191" s="392"/>
      <c r="F191" s="392"/>
      <c r="G191" s="392"/>
      <c r="H191" s="392"/>
      <c r="I191" s="392"/>
      <c r="J191" s="392"/>
      <c r="K191" s="392"/>
      <c r="L191" s="392"/>
      <c r="M191" s="392"/>
      <c r="N191" s="392"/>
      <c r="O191" s="389"/>
      <c r="P191" s="393"/>
      <c r="Q191" s="393"/>
      <c r="R191" s="409"/>
      <c r="S191" s="389"/>
      <c r="T191" s="389"/>
      <c r="U191" s="389"/>
      <c r="V191" s="389"/>
      <c r="X191" s="394"/>
    </row>
    <row r="192" spans="1:24" s="13" customFormat="1" ht="12.75">
      <c r="A192" s="389"/>
      <c r="B192" s="389"/>
      <c r="C192" s="389"/>
      <c r="D192" s="389"/>
      <c r="E192" s="392"/>
      <c r="F192" s="392"/>
      <c r="G192" s="392"/>
      <c r="H192" s="392"/>
      <c r="I192" s="392"/>
      <c r="J192" s="392"/>
      <c r="K192" s="392"/>
      <c r="L192" s="392"/>
      <c r="M192" s="392"/>
      <c r="N192" s="392"/>
      <c r="O192" s="389"/>
      <c r="P192" s="393"/>
      <c r="Q192" s="393"/>
      <c r="R192" s="409"/>
      <c r="S192" s="389"/>
      <c r="T192" s="389"/>
      <c r="U192" s="389"/>
      <c r="V192" s="389"/>
      <c r="X192" s="394"/>
    </row>
    <row r="193" spans="1:24" s="13" customFormat="1" ht="12.75">
      <c r="A193" s="389"/>
      <c r="B193" s="389"/>
      <c r="C193" s="389"/>
      <c r="D193" s="389"/>
      <c r="E193" s="392"/>
      <c r="F193" s="392"/>
      <c r="G193" s="392"/>
      <c r="H193" s="392"/>
      <c r="I193" s="392"/>
      <c r="J193" s="392"/>
      <c r="K193" s="392"/>
      <c r="L193" s="392"/>
      <c r="M193" s="392"/>
      <c r="N193" s="392"/>
      <c r="O193" s="389"/>
      <c r="P193" s="393"/>
      <c r="Q193" s="393"/>
      <c r="R193" s="409"/>
      <c r="S193" s="389"/>
      <c r="T193" s="389"/>
      <c r="U193" s="389"/>
      <c r="V193" s="389"/>
      <c r="X193" s="394"/>
    </row>
    <row r="194" spans="1:24" s="13" customFormat="1" ht="12.75">
      <c r="A194" s="389"/>
      <c r="B194" s="389"/>
      <c r="C194" s="389"/>
      <c r="D194" s="389"/>
      <c r="E194" s="392"/>
      <c r="F194" s="392"/>
      <c r="G194" s="392"/>
      <c r="H194" s="392"/>
      <c r="I194" s="392"/>
      <c r="J194" s="392"/>
      <c r="K194" s="392"/>
      <c r="L194" s="392"/>
      <c r="M194" s="392"/>
      <c r="N194" s="392"/>
      <c r="O194" s="389"/>
      <c r="P194" s="393"/>
      <c r="Q194" s="393"/>
      <c r="R194" s="409"/>
      <c r="S194" s="389"/>
      <c r="T194" s="389"/>
      <c r="U194" s="389"/>
      <c r="V194" s="389"/>
      <c r="X194" s="394"/>
    </row>
    <row r="195" spans="1:24" s="13" customFormat="1" ht="12.75">
      <c r="A195" s="389"/>
      <c r="B195" s="389"/>
      <c r="C195" s="389"/>
      <c r="D195" s="389"/>
      <c r="E195" s="392"/>
      <c r="F195" s="392"/>
      <c r="G195" s="392"/>
      <c r="H195" s="392"/>
      <c r="I195" s="392"/>
      <c r="J195" s="392"/>
      <c r="K195" s="392"/>
      <c r="L195" s="392"/>
      <c r="M195" s="392"/>
      <c r="N195" s="392"/>
      <c r="O195" s="389"/>
      <c r="P195" s="393"/>
      <c r="Q195" s="393"/>
      <c r="R195" s="409"/>
      <c r="S195" s="389"/>
      <c r="T195" s="389"/>
      <c r="U195" s="389"/>
      <c r="V195" s="389"/>
      <c r="X195" s="394"/>
    </row>
    <row r="196" spans="1:24" s="13" customFormat="1" ht="12.75">
      <c r="A196" s="389"/>
      <c r="B196" s="389"/>
      <c r="C196" s="389"/>
      <c r="D196" s="389"/>
      <c r="E196" s="392"/>
      <c r="F196" s="392"/>
      <c r="G196" s="392"/>
      <c r="H196" s="392"/>
      <c r="I196" s="392"/>
      <c r="J196" s="392"/>
      <c r="K196" s="392"/>
      <c r="L196" s="392"/>
      <c r="M196" s="392"/>
      <c r="N196" s="392"/>
      <c r="O196" s="389"/>
      <c r="P196" s="393"/>
      <c r="Q196" s="393"/>
      <c r="R196" s="409"/>
      <c r="S196" s="389"/>
      <c r="T196" s="389"/>
      <c r="U196" s="389"/>
      <c r="V196" s="389"/>
      <c r="X196" s="394"/>
    </row>
    <row r="197" spans="1:24" s="13" customFormat="1" ht="12.75">
      <c r="A197" s="389"/>
      <c r="B197" s="389"/>
      <c r="C197" s="389"/>
      <c r="D197" s="389"/>
      <c r="E197" s="392"/>
      <c r="F197" s="392"/>
      <c r="G197" s="392"/>
      <c r="H197" s="392"/>
      <c r="I197" s="392"/>
      <c r="J197" s="392"/>
      <c r="K197" s="392"/>
      <c r="L197" s="392"/>
      <c r="M197" s="392"/>
      <c r="N197" s="392"/>
      <c r="O197" s="389"/>
      <c r="P197" s="393"/>
      <c r="Q197" s="393"/>
      <c r="R197" s="409"/>
      <c r="S197" s="389"/>
      <c r="T197" s="389"/>
      <c r="U197" s="389"/>
      <c r="V197" s="389"/>
      <c r="X197" s="394"/>
    </row>
    <row r="198" spans="1:24" s="13" customFormat="1" ht="12.75">
      <c r="A198" s="389"/>
      <c r="B198" s="389"/>
      <c r="C198" s="389"/>
      <c r="D198" s="389"/>
      <c r="E198" s="392"/>
      <c r="F198" s="392"/>
      <c r="G198" s="392"/>
      <c r="H198" s="392"/>
      <c r="I198" s="392"/>
      <c r="J198" s="392"/>
      <c r="K198" s="392"/>
      <c r="L198" s="392"/>
      <c r="M198" s="392"/>
      <c r="N198" s="392"/>
      <c r="O198" s="389"/>
      <c r="P198" s="393"/>
      <c r="Q198" s="393"/>
      <c r="R198" s="409"/>
      <c r="S198" s="389"/>
      <c r="T198" s="389"/>
      <c r="U198" s="389"/>
      <c r="V198" s="389"/>
      <c r="X198" s="394"/>
    </row>
    <row r="199" spans="1:24" s="13" customFormat="1" ht="12.75">
      <c r="A199" s="389"/>
      <c r="B199" s="389"/>
      <c r="C199" s="389"/>
      <c r="D199" s="389"/>
      <c r="E199" s="392"/>
      <c r="F199" s="392"/>
      <c r="G199" s="392"/>
      <c r="H199" s="392"/>
      <c r="I199" s="392"/>
      <c r="J199" s="392"/>
      <c r="K199" s="392"/>
      <c r="L199" s="392"/>
      <c r="M199" s="392"/>
      <c r="N199" s="392"/>
      <c r="O199" s="389"/>
      <c r="P199" s="393"/>
      <c r="Q199" s="393"/>
      <c r="R199" s="409"/>
      <c r="S199" s="389"/>
      <c r="T199" s="389"/>
      <c r="U199" s="389"/>
      <c r="V199" s="389"/>
      <c r="X199" s="394"/>
    </row>
    <row r="200" spans="1:24" s="13" customFormat="1" ht="12.75">
      <c r="A200" s="389"/>
      <c r="B200" s="389"/>
      <c r="C200" s="389"/>
      <c r="D200" s="389"/>
      <c r="E200" s="392"/>
      <c r="F200" s="392"/>
      <c r="G200" s="392"/>
      <c r="H200" s="392"/>
      <c r="I200" s="392"/>
      <c r="J200" s="392"/>
      <c r="K200" s="392"/>
      <c r="L200" s="392"/>
      <c r="M200" s="392"/>
      <c r="N200" s="392"/>
      <c r="O200" s="389"/>
      <c r="P200" s="393"/>
      <c r="Q200" s="393"/>
      <c r="R200" s="409"/>
      <c r="S200" s="389"/>
      <c r="T200" s="389"/>
      <c r="U200" s="389"/>
      <c r="V200" s="389"/>
      <c r="X200" s="394"/>
    </row>
    <row r="201" spans="1:24" s="13" customFormat="1" ht="12.75">
      <c r="A201" s="389"/>
      <c r="B201" s="389"/>
      <c r="C201" s="389"/>
      <c r="D201" s="389"/>
      <c r="E201" s="392"/>
      <c r="F201" s="392"/>
      <c r="G201" s="392"/>
      <c r="H201" s="392"/>
      <c r="I201" s="392"/>
      <c r="J201" s="392"/>
      <c r="K201" s="392"/>
      <c r="L201" s="392"/>
      <c r="M201" s="392"/>
      <c r="N201" s="392"/>
      <c r="O201" s="389"/>
      <c r="P201" s="393"/>
      <c r="Q201" s="393"/>
      <c r="R201" s="409"/>
      <c r="S201" s="389"/>
      <c r="T201" s="389"/>
      <c r="U201" s="389"/>
      <c r="V201" s="389"/>
      <c r="X201" s="394"/>
    </row>
    <row r="202" spans="1:24" s="13" customFormat="1" ht="12.75">
      <c r="A202" s="389"/>
      <c r="B202" s="389"/>
      <c r="C202" s="389"/>
      <c r="D202" s="389"/>
      <c r="E202" s="392"/>
      <c r="F202" s="392"/>
      <c r="G202" s="392"/>
      <c r="H202" s="392"/>
      <c r="I202" s="392"/>
      <c r="J202" s="392"/>
      <c r="K202" s="392"/>
      <c r="L202" s="392"/>
      <c r="M202" s="392"/>
      <c r="N202" s="392"/>
      <c r="O202" s="389"/>
      <c r="P202" s="393"/>
      <c r="Q202" s="393"/>
      <c r="R202" s="409"/>
      <c r="S202" s="389"/>
      <c r="T202" s="389"/>
      <c r="U202" s="389"/>
      <c r="V202" s="389"/>
      <c r="X202" s="394"/>
    </row>
    <row r="203" spans="1:24" s="13" customFormat="1" ht="12.75">
      <c r="A203" s="389"/>
      <c r="B203" s="389"/>
      <c r="C203" s="389"/>
      <c r="D203" s="389"/>
      <c r="E203" s="392"/>
      <c r="F203" s="392"/>
      <c r="G203" s="392"/>
      <c r="H203" s="392"/>
      <c r="I203" s="392"/>
      <c r="J203" s="392"/>
      <c r="K203" s="392"/>
      <c r="L203" s="392"/>
      <c r="M203" s="392"/>
      <c r="N203" s="392"/>
      <c r="O203" s="389"/>
      <c r="P203" s="393"/>
      <c r="Q203" s="393"/>
      <c r="R203" s="409"/>
      <c r="S203" s="389"/>
      <c r="T203" s="389"/>
      <c r="U203" s="389"/>
      <c r="V203" s="389"/>
      <c r="X203" s="394"/>
    </row>
    <row r="204" spans="1:24" s="13" customFormat="1" ht="12.75">
      <c r="A204" s="389"/>
      <c r="B204" s="389"/>
      <c r="C204" s="389"/>
      <c r="D204" s="389"/>
      <c r="E204" s="392"/>
      <c r="F204" s="392"/>
      <c r="G204" s="392"/>
      <c r="H204" s="392"/>
      <c r="I204" s="392"/>
      <c r="J204" s="392"/>
      <c r="K204" s="392"/>
      <c r="L204" s="392"/>
      <c r="M204" s="392"/>
      <c r="N204" s="392"/>
      <c r="O204" s="389"/>
      <c r="P204" s="393"/>
      <c r="Q204" s="393"/>
      <c r="R204" s="409"/>
      <c r="S204" s="389"/>
      <c r="T204" s="389"/>
      <c r="U204" s="389"/>
      <c r="V204" s="389"/>
      <c r="X204" s="394"/>
    </row>
    <row r="205" spans="1:24" s="13" customFormat="1" ht="12.75">
      <c r="A205" s="389"/>
      <c r="B205" s="389"/>
      <c r="C205" s="389"/>
      <c r="D205" s="389"/>
      <c r="E205" s="392"/>
      <c r="F205" s="392"/>
      <c r="G205" s="392"/>
      <c r="H205" s="392"/>
      <c r="I205" s="392"/>
      <c r="J205" s="392"/>
      <c r="K205" s="392"/>
      <c r="L205" s="392"/>
      <c r="M205" s="392"/>
      <c r="N205" s="392"/>
      <c r="O205" s="389"/>
      <c r="P205" s="393"/>
      <c r="Q205" s="393"/>
      <c r="R205" s="409"/>
      <c r="S205" s="389"/>
      <c r="T205" s="389"/>
      <c r="U205" s="389"/>
      <c r="V205" s="389"/>
      <c r="X205" s="394"/>
    </row>
    <row r="206" spans="1:24" s="13" customFormat="1" ht="12.75">
      <c r="A206" s="389"/>
      <c r="B206" s="389"/>
      <c r="C206" s="389"/>
      <c r="D206" s="389"/>
      <c r="E206" s="392"/>
      <c r="F206" s="392"/>
      <c r="G206" s="392"/>
      <c r="H206" s="392"/>
      <c r="I206" s="392"/>
      <c r="J206" s="392"/>
      <c r="K206" s="392"/>
      <c r="L206" s="392"/>
      <c r="M206" s="392"/>
      <c r="N206" s="392"/>
      <c r="O206" s="389"/>
      <c r="P206" s="393"/>
      <c r="Q206" s="393"/>
      <c r="R206" s="409"/>
      <c r="S206" s="389"/>
      <c r="T206" s="389"/>
      <c r="U206" s="389"/>
      <c r="V206" s="389"/>
      <c r="X206" s="394"/>
    </row>
    <row r="207" spans="1:24" s="13" customFormat="1" ht="12.75">
      <c r="A207" s="389"/>
      <c r="B207" s="389"/>
      <c r="C207" s="389"/>
      <c r="D207" s="389"/>
      <c r="E207" s="392"/>
      <c r="F207" s="392"/>
      <c r="G207" s="392"/>
      <c r="H207" s="392"/>
      <c r="I207" s="392"/>
      <c r="J207" s="392"/>
      <c r="K207" s="392"/>
      <c r="L207" s="392"/>
      <c r="M207" s="392"/>
      <c r="N207" s="392"/>
      <c r="O207" s="389"/>
      <c r="P207" s="393"/>
      <c r="Q207" s="393"/>
      <c r="R207" s="409"/>
      <c r="S207" s="389"/>
      <c r="T207" s="389"/>
      <c r="U207" s="389"/>
      <c r="V207" s="389"/>
      <c r="X207" s="394"/>
    </row>
    <row r="208" spans="1:24" s="13" customFormat="1" ht="12.75">
      <c r="A208" s="389"/>
      <c r="B208" s="389"/>
      <c r="C208" s="389"/>
      <c r="D208" s="389"/>
      <c r="E208" s="392"/>
      <c r="F208" s="392"/>
      <c r="G208" s="392"/>
      <c r="H208" s="392"/>
      <c r="I208" s="392"/>
      <c r="J208" s="392"/>
      <c r="K208" s="392"/>
      <c r="L208" s="392"/>
      <c r="M208" s="392"/>
      <c r="N208" s="392"/>
      <c r="O208" s="389"/>
      <c r="P208" s="393"/>
      <c r="Q208" s="393"/>
      <c r="R208" s="409"/>
      <c r="S208" s="389"/>
      <c r="T208" s="389"/>
      <c r="U208" s="389"/>
      <c r="V208" s="389"/>
      <c r="X208" s="394"/>
    </row>
    <row r="209" spans="1:24" s="13" customFormat="1" ht="12.75">
      <c r="A209" s="389"/>
      <c r="B209" s="389"/>
      <c r="C209" s="389"/>
      <c r="D209" s="389"/>
      <c r="E209" s="392"/>
      <c r="F209" s="392"/>
      <c r="G209" s="392"/>
      <c r="H209" s="392"/>
      <c r="I209" s="392"/>
      <c r="J209" s="392"/>
      <c r="K209" s="392"/>
      <c r="L209" s="392"/>
      <c r="M209" s="392"/>
      <c r="N209" s="392"/>
      <c r="O209" s="389"/>
      <c r="P209" s="393"/>
      <c r="Q209" s="393"/>
      <c r="R209" s="409"/>
      <c r="S209" s="389"/>
      <c r="T209" s="389"/>
      <c r="U209" s="389"/>
      <c r="V209" s="389"/>
      <c r="X209" s="394"/>
    </row>
  </sheetData>
  <mergeCells count="96">
    <mergeCell ref="S131:U131"/>
    <mergeCell ref="S132:U132"/>
    <mergeCell ref="B133:D133"/>
    <mergeCell ref="F134:G134"/>
    <mergeCell ref="L134:N134"/>
    <mergeCell ref="P134:Q134"/>
    <mergeCell ref="S122:U122"/>
    <mergeCell ref="S124:U124"/>
    <mergeCell ref="S126:U126"/>
    <mergeCell ref="S127:U127"/>
    <mergeCell ref="S129:U129"/>
    <mergeCell ref="S130:U130"/>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2021-07-14T07:02:07Z</dcterms:modified>
</cp:coreProperties>
</file>